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ate1904="1" showInkAnnotation="0" updateLinks="never" codeName="ThisWorkbook" autoCompressPictures="0"/>
  <mc:AlternateContent xmlns:mc="http://schemas.openxmlformats.org/markup-compatibility/2006">
    <mc:Choice Requires="x15">
      <x15ac:absPath xmlns:x15ac="http://schemas.microsoft.com/office/spreadsheetml/2010/11/ac" url="https://archcapservices-my.sharepoint.com/personal/sclark_archmi_com/Documents/2024 projects/AMITRAC 2024/APRIL 2024/"/>
    </mc:Choice>
  </mc:AlternateContent>
  <xr:revisionPtr revIDLastSave="3" documentId="13_ncr:1_{75AD1CFF-1CCA-4DB6-8920-F9FC040AA147}" xr6:coauthVersionLast="47" xr6:coauthVersionMax="47" xr10:uidLastSave="{675AFFE6-B742-4496-B7A2-E641117634D9}"/>
  <bookViews>
    <workbookView xWindow="-96" yWindow="-96" windowWidth="23232" windowHeight="13872" tabRatio="740" firstSheet="1" activeTab="1" xr2:uid="{00000000-000D-0000-FFFF-FFFF00000000}"/>
  </bookViews>
  <sheets>
    <sheet name="Support Tables" sheetId="38" state="hidden" r:id="rId1"/>
    <sheet name="Tax Return Cash Flow" sheetId="1" r:id="rId2"/>
    <sheet name="AMITRAC Guidance &amp; Help" sheetId="34" r:id="rId3"/>
    <sheet name="Liquidity Analysis" sheetId="8" r:id="rId4"/>
    <sheet name="Comparative Income Analysis " sheetId="36" r:id="rId5"/>
  </sheets>
  <externalReferences>
    <externalReference r:id="rId6"/>
    <externalReference r:id="rId7"/>
  </externalReferences>
  <definedNames>
    <definedName name="ALLSEC" hidden="1">AllSec1,AllSec2</definedName>
    <definedName name="AllSec1" hidden="1">Section1,Section2,Section3,Section4,Section402,Section403,Section404,Section405,Section5,Section6,Section7,Section8,Section9,Section902,Section903,Section904,Section905</definedName>
    <definedName name="AllSec2" hidden="1">Section10,Section1002,Section1003,Section1004,Section1005,Section11,Section1102,Section1103,Section1104,Section1105,Section12,Section1202,Section1203,Section1204,Section1205,Section13,Section1302,Section1303,Section1304,Section1305</definedName>
    <definedName name="DEPR_RATES" hidden="1">#REF!</definedName>
    <definedName name="Depreciation_Rates">'Support Tables'!$A$2:$B$10</definedName>
    <definedName name="GREEN" hidden="1">Green1,Green2</definedName>
    <definedName name="Green1" hidden="1">'Tax Return Cash Flow'!$48:$50,'Tax Return Cash Flow'!$65:$67,'Tax Return Cash Flow'!$78:$80,'Tax Return Cash Flow'!$103:$105,'Tax Return Cash Flow'!$128:$130,'Tax Return Cash Flow'!$153:$155,'Tax Return Cash Flow'!$178:$180,'Tax Return Cash Flow'!$203:$205,'Tax Return Cash Flow'!$216:$218,'Tax Return Cash Flow'!$228:$230,'Tax Return Cash Flow'!$242:$244,'Tax Return Cash Flow'!$266:$268,'Tax Return Cash Flow'!$285:$286,'Tax Return Cash Flow'!$291:$292,'Tax Return Cash Flow'!$302:$304,'Tax Return Cash Flow'!$321:$322,'Tax Return Cash Flow'!$327:$328,'Tax Return Cash Flow'!$338:$340,'Tax Return Cash Flow'!$357:$358,'Tax Return Cash Flow'!$363:$364,'Tax Return Cash Flow'!$374:$376,'Tax Return Cash Flow'!$393:$394,'Tax Return Cash Flow'!$399:$400,'Tax Return Cash Flow'!$410:$412,'Tax Return Cash Flow'!$429:$430,'Tax Return Cash Flow'!$435:$436,'Tax Return Cash Flow'!$446:$448</definedName>
    <definedName name="Green2" hidden="1">'Tax Return Cash Flow'!$465:$466,'Tax Return Cash Flow'!$471:$472,'Tax Return Cash Flow'!$482:$484,'Tax Return Cash Flow'!$501:$502,'Tax Return Cash Flow'!$507:$508,'Tax Return Cash Flow'!$518:$520,'Tax Return Cash Flow'!$537:$538,'Tax Return Cash Flow'!$543:$544,'Tax Return Cash Flow'!$554:$556,'Tax Return Cash Flow'!$573:$574,'Tax Return Cash Flow'!$579:$580,'Tax Return Cash Flow'!$590:$592,'Tax Return Cash Flow'!$609:$610,'Tax Return Cash Flow'!$615:$616,'Tax Return Cash Flow'!$626:$628,'Tax Return Cash Flow'!$645:$646,'Tax Return Cash Flow'!$651:$652,'Tax Return Cash Flow'!$679:$681,'Tax Return Cash Flow'!$698:$699,'Tax Return Cash Flow'!$704:$705,'Tax Return Cash Flow'!$732:$734,'Tax Return Cash Flow'!$751:$752,'Tax Return Cash Flow'!$757:$758,'Tax Return Cash Flow'!$785:$787,'Tax Return Cash Flow'!$804:$805,'Tax Return Cash Flow'!$810:$811,'Tax Return Cash Flow'!$838:$840,'Tax Return Cash Flow'!$857:$858,'Tax Return Cash Flow'!$863:$864,'Tax Return Cash Flow'!$891:$893,'Tax Return Cash Flow'!$911:$912,'Tax Return Cash Flow'!$917:$918,'Tax Return Cash Flow'!$943:$945,'Tax Return Cash Flow'!$963:$964,'Tax Return Cash Flow'!$969:$970,'Tax Return Cash Flow'!$995:$997,'Tax Return Cash Flow'!$1015:$1016,'Tax Return Cash Flow'!$1021:$1022,'Tax Return Cash Flow'!$1047:$1049,'Tax Return Cash Flow'!$1067:$1068,'Tax Return Cash Flow'!$1073:$1074,'Tax Return Cash Flow'!$1099:$1101,'Tax Return Cash Flow'!$1119:$1120,'Tax Return Cash Flow'!$1125:$1126,'Tax Return Cash Flow'!$1151:$1153,'Tax Return Cash Flow'!$1185:$1187,'Tax Return Cash Flow'!$1219:$1221,'Tax Return Cash Flow'!$1253:$1255,'Tax Return Cash Flow'!$1287:$1289,'Tax Return Cash Flow'!$1321:$1323</definedName>
    <definedName name="_xlnm.Print_Area" localSheetId="4" hidden="1">'Comparative Income Analysis '!$C$2:$M$130</definedName>
    <definedName name="_xlnm.Print_Area" localSheetId="0">'Support Tables'!$A$1:$B$7</definedName>
    <definedName name="_xlnm.Print_Area" localSheetId="1">'Tax Return Cash Flow'!$A$1:$L$1380</definedName>
    <definedName name="Section09" localSheetId="0">'[1]Tax Return Income (Main)'!$171:$181,'[1]Tax Return Income (Main)'!$184:$187,'[1]Tax Return Income (Main)'!$190:$198</definedName>
    <definedName name="Section09" hidden="1">'[2]Tax Return Income (Main)'!$171:$181,'[2]Tax Return Income (Main)'!$184:$187,'[2]Tax Return Income (Main)'!$190:$198</definedName>
    <definedName name="Section1" hidden="1">'Tax Return Cash Flow'!$31:$47</definedName>
    <definedName name="Section10" localSheetId="4" hidden="1">'[2]Tax Return Income (Main)'!$207:$217,'[2]Tax Return Income (Main)'!$220:$223,'[2]Tax Return Income (Main)'!$226:$234</definedName>
    <definedName name="Section10" localSheetId="0">'[1]Tax Return Income (Main)'!$207:$217,'[1]Tax Return Income (Main)'!$220:$223,'[1]Tax Return Income (Main)'!$226:$234</definedName>
    <definedName name="Section10" hidden="1">'Tax Return Cash Flow'!$454:$464,'Tax Return Cash Flow'!$467:$470,'Tax Return Cash Flow'!$473:$481</definedName>
    <definedName name="Section1002" hidden="1">'Tax Return Cash Flow'!$490:$500,'Tax Return Cash Flow'!$503:$506,'Tax Return Cash Flow'!$509:$517</definedName>
    <definedName name="Section1003" hidden="1">'Tax Return Cash Flow'!$526:$536,'Tax Return Cash Flow'!$539:$542,'Tax Return Cash Flow'!$545:$553</definedName>
    <definedName name="Section1004" hidden="1">'Tax Return Cash Flow'!$562:$572,'Tax Return Cash Flow'!$575:$578,'Tax Return Cash Flow'!$581:$589</definedName>
    <definedName name="Section1005" hidden="1">'Tax Return Cash Flow'!$598:$608,'Tax Return Cash Flow'!$611:$614,'Tax Return Cash Flow'!$617:$625</definedName>
    <definedName name="Section11" localSheetId="4" hidden="1">'[2]Tax Return Income (Main)'!$244:$254,'[2]Tax Return Income (Main)'!$257:$260,'[2]Tax Return Income (Main)'!$263:$288</definedName>
    <definedName name="Section11" localSheetId="0">'[1]Tax Return Income (Main)'!$245:$255,'[1]Tax Return Income (Main)'!$258:$261,'[1]Tax Return Income (Main)'!$264:$289</definedName>
    <definedName name="Section11" hidden="1">'Tax Return Cash Flow'!$634:$644,'Tax Return Cash Flow'!$647:$650,'Tax Return Cash Flow'!$653:$678</definedName>
    <definedName name="Section1102" hidden="1">'Tax Return Cash Flow'!$687:$697,'Tax Return Cash Flow'!$700:$703,'Tax Return Cash Flow'!$706:$731</definedName>
    <definedName name="Section1103" hidden="1">'Tax Return Cash Flow'!$740:$750,'Tax Return Cash Flow'!$753:$756,'Tax Return Cash Flow'!$759:$784</definedName>
    <definedName name="Section1104" hidden="1">'Tax Return Cash Flow'!$793:$803,'Tax Return Cash Flow'!$806:$809,'Tax Return Cash Flow'!$812:$837</definedName>
    <definedName name="Section1105" hidden="1">'Tax Return Cash Flow'!$846:$856,'Tax Return Cash Flow'!$859:$862,'Tax Return Cash Flow'!$859:$862,'Tax Return Cash Flow'!$865:$890</definedName>
    <definedName name="Section12" localSheetId="4" hidden="1">'[2]Tax Return Income (Main)'!$297:$308,'[2]Tax Return Income (Main)'!$311:$314,'[2]Tax Return Income (Main)'!$317:$340</definedName>
    <definedName name="Section12" localSheetId="0">'[1]Tax Return Income (Main)'!$298:$309,'[1]Tax Return Income (Main)'!$312:$315,'[1]Tax Return Income (Main)'!$318:$341</definedName>
    <definedName name="Section12" hidden="1">'Tax Return Cash Flow'!$899:$910,'Tax Return Cash Flow'!$913:$916,'Tax Return Cash Flow'!$919:$942</definedName>
    <definedName name="Section1202" hidden="1">'Tax Return Cash Flow'!$951:$962,'Tax Return Cash Flow'!$965:$968,'Tax Return Cash Flow'!$971:$994</definedName>
    <definedName name="Section1203" hidden="1">'Tax Return Cash Flow'!$1003:$1014,'Tax Return Cash Flow'!$1017:$1020,'Tax Return Cash Flow'!$1023:$1046</definedName>
    <definedName name="Section1204" hidden="1">'Tax Return Cash Flow'!$1055:$1066,'Tax Return Cash Flow'!$1069:$1072,'Tax Return Cash Flow'!$1075:$1098</definedName>
    <definedName name="Section1205" hidden="1">'Tax Return Cash Flow'!$1107:$1118,'Tax Return Cash Flow'!$1121:$1124,'Tax Return Cash Flow'!$1127:$1150</definedName>
    <definedName name="Section13" hidden="1">'Tax Return Cash Flow'!$1159:$1184</definedName>
    <definedName name="Section1302" hidden="1">'Tax Return Cash Flow'!$1193:$1218</definedName>
    <definedName name="Section1303" hidden="1">'Tax Return Cash Flow'!$1227:$1252</definedName>
    <definedName name="Section1304" hidden="1">'Tax Return Cash Flow'!$1261:$1286</definedName>
    <definedName name="Section1305" hidden="1">'Tax Return Cash Flow'!$1295:$1320</definedName>
    <definedName name="Section2" hidden="1">'Tax Return Cash Flow'!$54:$64</definedName>
    <definedName name="Section3" hidden="1">'Tax Return Cash Flow'!$71:$77</definedName>
    <definedName name="Section4" hidden="1">'Tax Return Cash Flow'!$85:$102</definedName>
    <definedName name="Section402" hidden="1">'Tax Return Cash Flow'!$110:$127</definedName>
    <definedName name="Section403" hidden="1">'Tax Return Cash Flow'!$135:$152</definedName>
    <definedName name="Section404" hidden="1">'Tax Return Cash Flow'!$160:$177</definedName>
    <definedName name="Section405" hidden="1">'Tax Return Cash Flow'!$185:$202</definedName>
    <definedName name="Section5" hidden="1">'Tax Return Cash Flow'!$209:$215</definedName>
    <definedName name="Section6" hidden="1">'Tax Return Cash Flow'!$222:$227</definedName>
    <definedName name="Section7" hidden="1">'Tax Return Cash Flow'!$234:$241</definedName>
    <definedName name="Section8" hidden="1">'Tax Return Cash Flow'!$251:$265</definedName>
    <definedName name="Section9" hidden="1">'Tax Return Cash Flow'!$274:$284,'Tax Return Cash Flow'!$287:$290,'Tax Return Cash Flow'!$293:$301</definedName>
    <definedName name="Section902" hidden="1">'Tax Return Cash Flow'!$310:$320,'Tax Return Cash Flow'!$323:$326,'Tax Return Cash Flow'!$329:$337</definedName>
    <definedName name="Section903" hidden="1">'Tax Return Cash Flow'!$346:$356,'Tax Return Cash Flow'!$359:$362,'Tax Return Cash Flow'!$365:$373</definedName>
    <definedName name="Section904" hidden="1">'Tax Return Cash Flow'!$382:$392,'Tax Return Cash Flow'!$395:$398,'Tax Return Cash Flow'!$401:$409</definedName>
    <definedName name="Section905" hidden="1">'Tax Return Cash Flow'!$418:$428,'Tax Return Cash Flow'!$431:$434,'Tax Return Cash Flow'!$437:$445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0" i="8" l="1"/>
  <c r="K110" i="8"/>
  <c r="M104" i="8"/>
  <c r="L116" i="8" s="1"/>
  <c r="K104" i="8"/>
  <c r="J116" i="8" s="1"/>
  <c r="L94" i="8"/>
  <c r="J94" i="8"/>
  <c r="L91" i="8"/>
  <c r="M88" i="8"/>
  <c r="K88" i="8"/>
  <c r="M82" i="8"/>
  <c r="K82" i="8"/>
  <c r="J91" i="8" s="1"/>
  <c r="L72" i="8"/>
  <c r="L69" i="8"/>
  <c r="M66" i="8"/>
  <c r="K66" i="8"/>
  <c r="J69" i="8" s="1"/>
  <c r="M60" i="8"/>
  <c r="K60" i="8"/>
  <c r="J72" i="8" s="1"/>
  <c r="M44" i="8"/>
  <c r="K44" i="8"/>
  <c r="M38" i="8"/>
  <c r="L50" i="8" s="1"/>
  <c r="K38" i="8"/>
  <c r="J47" i="8" s="1"/>
  <c r="M22" i="8"/>
  <c r="K22" i="8"/>
  <c r="M16" i="8"/>
  <c r="L28" i="8" s="1"/>
  <c r="K16" i="8"/>
  <c r="J28" i="8" s="1"/>
  <c r="J113" i="8" l="1"/>
  <c r="L113" i="8"/>
  <c r="L47" i="8"/>
  <c r="J50" i="8"/>
  <c r="J25" i="8"/>
  <c r="L25" i="8"/>
  <c r="K93" i="1" l="1"/>
  <c r="H93" i="1"/>
  <c r="H57" i="1"/>
  <c r="K57" i="1"/>
  <c r="M1301" i="1" l="1"/>
  <c r="M1300" i="1"/>
  <c r="M1299" i="1"/>
  <c r="M1298" i="1"/>
  <c r="M1267" i="1"/>
  <c r="M1266" i="1"/>
  <c r="M1265" i="1"/>
  <c r="M1264" i="1"/>
  <c r="M1233" i="1"/>
  <c r="M1232" i="1"/>
  <c r="M1231" i="1"/>
  <c r="M1230" i="1"/>
  <c r="M1199" i="1"/>
  <c r="M1198" i="1"/>
  <c r="M1197" i="1"/>
  <c r="M1196" i="1"/>
  <c r="M1163" i="1"/>
  <c r="M1162" i="1"/>
  <c r="M1165" i="1"/>
  <c r="M1164" i="1"/>
  <c r="M1161" i="1"/>
  <c r="M1134" i="1"/>
  <c r="M1133" i="1"/>
  <c r="M1082" i="1"/>
  <c r="M1081" i="1"/>
  <c r="M1030" i="1"/>
  <c r="M1029" i="1"/>
  <c r="M978" i="1"/>
  <c r="M977" i="1"/>
  <c r="M926" i="1"/>
  <c r="M925" i="1"/>
  <c r="M713" i="1"/>
  <c r="M712" i="1"/>
  <c r="M872" i="1"/>
  <c r="M871" i="1"/>
  <c r="M819" i="1"/>
  <c r="M818" i="1"/>
  <c r="M765" i="1"/>
  <c r="M766" i="1"/>
  <c r="M660" i="1"/>
  <c r="M659" i="1"/>
  <c r="M1295" i="1"/>
  <c r="M1296" i="1"/>
  <c r="M1262" i="1"/>
  <c r="M1261" i="1"/>
  <c r="M1228" i="1"/>
  <c r="M1227" i="1"/>
  <c r="M1194" i="1"/>
  <c r="M1193" i="1"/>
  <c r="M1160" i="1"/>
  <c r="M1159" i="1"/>
  <c r="M1109" i="1"/>
  <c r="M1107" i="1"/>
  <c r="M1057" i="1"/>
  <c r="M1056" i="1"/>
  <c r="M1005" i="1"/>
  <c r="M1003" i="1"/>
  <c r="M953" i="1"/>
  <c r="M952" i="1"/>
  <c r="M901" i="1"/>
  <c r="M900" i="1"/>
  <c r="M847" i="1"/>
  <c r="M846" i="1"/>
  <c r="M794" i="1"/>
  <c r="M793" i="1"/>
  <c r="M741" i="1"/>
  <c r="M740" i="1"/>
  <c r="M688" i="1"/>
  <c r="M687" i="1"/>
  <c r="M635" i="1"/>
  <c r="M634" i="1"/>
  <c r="M599" i="1"/>
  <c r="M598" i="1"/>
  <c r="M563" i="1"/>
  <c r="M562" i="1"/>
  <c r="M527" i="1" l="1"/>
  <c r="M526" i="1"/>
  <c r="M491" i="1"/>
  <c r="M490" i="1"/>
  <c r="M454" i="1"/>
  <c r="M455" i="1"/>
  <c r="M419" i="1"/>
  <c r="M418" i="1"/>
  <c r="M383" i="1"/>
  <c r="M382" i="1"/>
  <c r="M347" i="1"/>
  <c r="M346" i="1"/>
  <c r="M311" i="1"/>
  <c r="M310" i="1"/>
  <c r="I13" i="36"/>
  <c r="K13" i="36"/>
  <c r="I15" i="36"/>
  <c r="K15" i="36"/>
  <c r="G20" i="36"/>
  <c r="I20" i="36"/>
  <c r="I23" i="36" s="1"/>
  <c r="K20" i="36"/>
  <c r="I21" i="36"/>
  <c r="K21" i="36"/>
  <c r="G28" i="36"/>
  <c r="J28" i="36"/>
  <c r="K28" i="36"/>
  <c r="J29" i="36"/>
  <c r="I31" i="36" s="1"/>
  <c r="K29" i="36"/>
  <c r="K31" i="36" s="1"/>
  <c r="I37" i="36"/>
  <c r="K37" i="36"/>
  <c r="I39" i="36"/>
  <c r="K39" i="36"/>
  <c r="G44" i="36"/>
  <c r="I44" i="36"/>
  <c r="I47" i="36" s="1"/>
  <c r="K44" i="36"/>
  <c r="K47" i="36" s="1"/>
  <c r="I45" i="36"/>
  <c r="K45" i="36"/>
  <c r="G52" i="36"/>
  <c r="J52" i="36"/>
  <c r="K52" i="36"/>
  <c r="J53" i="36"/>
  <c r="I55" i="36" s="1"/>
  <c r="K53" i="36"/>
  <c r="K55" i="36" s="1"/>
  <c r="I61" i="36"/>
  <c r="K61" i="36"/>
  <c r="I63" i="36"/>
  <c r="K63" i="36"/>
  <c r="G68" i="36"/>
  <c r="I68" i="36"/>
  <c r="I71" i="36" s="1"/>
  <c r="K68" i="36"/>
  <c r="K71" i="36" s="1"/>
  <c r="I69" i="36"/>
  <c r="K69" i="36"/>
  <c r="G76" i="36"/>
  <c r="J76" i="36"/>
  <c r="K76" i="36"/>
  <c r="J77" i="36"/>
  <c r="I79" i="36" s="1"/>
  <c r="K77" i="36"/>
  <c r="K79" i="36"/>
  <c r="I85" i="36"/>
  <c r="K85" i="36"/>
  <c r="I87" i="36"/>
  <c r="K87" i="36"/>
  <c r="G92" i="36"/>
  <c r="I92" i="36"/>
  <c r="I95" i="36" s="1"/>
  <c r="K92" i="36"/>
  <c r="K95" i="36" s="1"/>
  <c r="I93" i="36"/>
  <c r="K93" i="36"/>
  <c r="G100" i="36"/>
  <c r="I100" i="36"/>
  <c r="K100" i="36"/>
  <c r="J101" i="36"/>
  <c r="I103" i="36" s="1"/>
  <c r="K101" i="36"/>
  <c r="K103" i="36" s="1"/>
  <c r="I109" i="36"/>
  <c r="K109" i="36"/>
  <c r="I111" i="36"/>
  <c r="K111" i="36"/>
  <c r="G116" i="36"/>
  <c r="I116" i="36"/>
  <c r="I119" i="36" s="1"/>
  <c r="K116" i="36"/>
  <c r="K119" i="36" s="1"/>
  <c r="I117" i="36"/>
  <c r="K117" i="36"/>
  <c r="G124" i="36"/>
  <c r="J124" i="36"/>
  <c r="K124" i="36"/>
  <c r="J125" i="36"/>
  <c r="I127" i="36" s="1"/>
  <c r="K125" i="36"/>
  <c r="K127" i="36" s="1"/>
  <c r="K23" i="36" l="1"/>
  <c r="M274" i="1"/>
  <c r="M275" i="1"/>
  <c r="M252" i="1"/>
  <c r="M251" i="1"/>
  <c r="M210" i="1"/>
  <c r="M209" i="1"/>
  <c r="M186" i="1"/>
  <c r="M185" i="1"/>
  <c r="M161" i="1"/>
  <c r="M160" i="1"/>
  <c r="M136" i="1"/>
  <c r="M135" i="1"/>
  <c r="M111" i="1"/>
  <c r="M110" i="1"/>
  <c r="M86" i="1"/>
  <c r="M85" i="1"/>
  <c r="M41" i="1"/>
  <c r="M40" i="1"/>
  <c r="M36" i="1"/>
  <c r="M35" i="1"/>
  <c r="H183" i="1"/>
  <c r="H158" i="1"/>
  <c r="H133" i="1"/>
  <c r="H108" i="1"/>
  <c r="K183" i="1"/>
  <c r="K158" i="1"/>
  <c r="K133" i="1"/>
  <c r="K108" i="1"/>
  <c r="K193" i="1" l="1"/>
  <c r="K168" i="1"/>
  <c r="K143" i="1"/>
  <c r="K118" i="1"/>
  <c r="K882" i="1"/>
  <c r="M884" i="1" s="1"/>
  <c r="H882" i="1"/>
  <c r="M883" i="1" s="1"/>
  <c r="F864" i="1"/>
  <c r="F858" i="1"/>
  <c r="K850" i="1"/>
  <c r="M851" i="1" s="1"/>
  <c r="H850" i="1"/>
  <c r="M850" i="1" s="1"/>
  <c r="K829" i="1"/>
  <c r="H829" i="1"/>
  <c r="M830" i="1" s="1"/>
  <c r="F811" i="1"/>
  <c r="F805" i="1"/>
  <c r="K797" i="1"/>
  <c r="M798" i="1" s="1"/>
  <c r="H797" i="1"/>
  <c r="M797" i="1" s="1"/>
  <c r="K776" i="1"/>
  <c r="M778" i="1" s="1"/>
  <c r="H776" i="1"/>
  <c r="M777" i="1" s="1"/>
  <c r="F758" i="1"/>
  <c r="F752" i="1"/>
  <c r="K744" i="1"/>
  <c r="H744" i="1"/>
  <c r="M744" i="1" s="1"/>
  <c r="K723" i="1"/>
  <c r="M725" i="1" s="1"/>
  <c r="H723" i="1"/>
  <c r="M724" i="1" s="1"/>
  <c r="F705" i="1"/>
  <c r="F699" i="1"/>
  <c r="K691" i="1"/>
  <c r="M692" i="1" s="1"/>
  <c r="H691" i="1"/>
  <c r="M691" i="1" s="1"/>
  <c r="H904" i="1"/>
  <c r="M904" i="1" s="1"/>
  <c r="K904" i="1"/>
  <c r="F912" i="1"/>
  <c r="F918" i="1"/>
  <c r="H934" i="1"/>
  <c r="M935" i="1" s="1"/>
  <c r="K934" i="1"/>
  <c r="M936" i="1" s="1"/>
  <c r="H936" i="1"/>
  <c r="K936" i="1"/>
  <c r="K670" i="1"/>
  <c r="M672" i="1" s="1"/>
  <c r="H670" i="1"/>
  <c r="M671" i="1" s="1"/>
  <c r="F652" i="1"/>
  <c r="F646" i="1"/>
  <c r="K638" i="1"/>
  <c r="M639" i="1" s="1"/>
  <c r="H638" i="1"/>
  <c r="M638" i="1" s="1"/>
  <c r="K831" i="1" l="1"/>
  <c r="M831" i="1"/>
  <c r="M905" i="1"/>
  <c r="F757" i="1"/>
  <c r="K760" i="1" s="1"/>
  <c r="M746" i="1" s="1"/>
  <c r="M745" i="1"/>
  <c r="F917" i="1"/>
  <c r="F911" i="1"/>
  <c r="H921" i="1" s="1"/>
  <c r="M921" i="1" s="1"/>
  <c r="F810" i="1"/>
  <c r="K814" i="1" s="1"/>
  <c r="N814" i="1" s="1"/>
  <c r="K672" i="1"/>
  <c r="H672" i="1"/>
  <c r="K725" i="1"/>
  <c r="F863" i="1"/>
  <c r="K866" i="1" s="1"/>
  <c r="K884" i="1"/>
  <c r="H884" i="1"/>
  <c r="F857" i="1"/>
  <c r="H831" i="1"/>
  <c r="F804" i="1"/>
  <c r="K778" i="1"/>
  <c r="H778" i="1"/>
  <c r="F751" i="1"/>
  <c r="F704" i="1"/>
  <c r="H725" i="1"/>
  <c r="F698" i="1"/>
  <c r="F651" i="1"/>
  <c r="F645" i="1"/>
  <c r="K920" i="1" l="1"/>
  <c r="K921" i="1"/>
  <c r="N921" i="1" s="1"/>
  <c r="K761" i="1"/>
  <c r="N761" i="1" s="1"/>
  <c r="K813" i="1"/>
  <c r="K816" i="1" s="1"/>
  <c r="K833" i="1" s="1"/>
  <c r="F839" i="1" s="1"/>
  <c r="H920" i="1"/>
  <c r="K867" i="1"/>
  <c r="N867" i="1" s="1"/>
  <c r="H867" i="1"/>
  <c r="M867" i="1" s="1"/>
  <c r="H866" i="1"/>
  <c r="H814" i="1"/>
  <c r="M814" i="1" s="1"/>
  <c r="H813" i="1"/>
  <c r="H761" i="1"/>
  <c r="M761" i="1" s="1"/>
  <c r="H760" i="1"/>
  <c r="K707" i="1"/>
  <c r="K708" i="1"/>
  <c r="N708" i="1" s="1"/>
  <c r="H708" i="1"/>
  <c r="M708" i="1" s="1"/>
  <c r="H707" i="1"/>
  <c r="H654" i="1"/>
  <c r="H655" i="1"/>
  <c r="M655" i="1" s="1"/>
  <c r="K654" i="1"/>
  <c r="K655" i="1"/>
  <c r="N655" i="1" s="1"/>
  <c r="K923" i="1" l="1"/>
  <c r="K938" i="1" s="1"/>
  <c r="F944" i="1" s="1"/>
  <c r="H923" i="1"/>
  <c r="H938" i="1" s="1"/>
  <c r="F943" i="1" s="1"/>
  <c r="K763" i="1"/>
  <c r="K780" i="1" s="1"/>
  <c r="F786" i="1" s="1"/>
  <c r="K869" i="1"/>
  <c r="K886" i="1" s="1"/>
  <c r="F892" i="1" s="1"/>
  <c r="H869" i="1"/>
  <c r="H886" i="1" s="1"/>
  <c r="H816" i="1"/>
  <c r="H833" i="1" s="1"/>
  <c r="H763" i="1"/>
  <c r="H780" i="1" s="1"/>
  <c r="K710" i="1"/>
  <c r="K727" i="1" s="1"/>
  <c r="F733" i="1" s="1"/>
  <c r="H710" i="1"/>
  <c r="H727" i="1" s="1"/>
  <c r="H657" i="1"/>
  <c r="H674" i="1" s="1"/>
  <c r="K657" i="1"/>
  <c r="K674" i="1" s="1"/>
  <c r="F680" i="1" s="1"/>
  <c r="F945" i="1" l="1"/>
  <c r="H946" i="1" s="1"/>
  <c r="N937" i="1"/>
  <c r="N938" i="1"/>
  <c r="F891" i="1"/>
  <c r="F893" i="1"/>
  <c r="N885" i="1"/>
  <c r="N886" i="1"/>
  <c r="F838" i="1"/>
  <c r="N832" i="1"/>
  <c r="F840" i="1"/>
  <c r="N833" i="1"/>
  <c r="F787" i="1"/>
  <c r="N779" i="1"/>
  <c r="N780" i="1"/>
  <c r="F785" i="1"/>
  <c r="F732" i="1"/>
  <c r="F734" i="1"/>
  <c r="N726" i="1"/>
  <c r="N727" i="1"/>
  <c r="N673" i="1"/>
  <c r="N674" i="1"/>
  <c r="F679" i="1"/>
  <c r="F681" i="1"/>
  <c r="H894" i="1" l="1"/>
  <c r="H735" i="1"/>
  <c r="H841" i="1"/>
  <c r="H788" i="1"/>
  <c r="H682" i="1"/>
  <c r="E1339" i="1" l="1"/>
  <c r="K194" i="1"/>
  <c r="K198" i="1" s="1"/>
  <c r="F204" i="1" s="1"/>
  <c r="I193" i="1"/>
  <c r="H193" i="1"/>
  <c r="H194" i="1" s="1"/>
  <c r="H198" i="1" s="1"/>
  <c r="F193" i="1"/>
  <c r="K169" i="1"/>
  <c r="K173" i="1" s="1"/>
  <c r="F179" i="1" s="1"/>
  <c r="I168" i="1"/>
  <c r="H168" i="1"/>
  <c r="H173" i="1" s="1"/>
  <c r="F168" i="1"/>
  <c r="K144" i="1"/>
  <c r="K148" i="1" s="1"/>
  <c r="F154" i="1" s="1"/>
  <c r="I143" i="1"/>
  <c r="H143" i="1"/>
  <c r="H144" i="1" s="1"/>
  <c r="H148" i="1" s="1"/>
  <c r="F143" i="1"/>
  <c r="K119" i="1"/>
  <c r="K123" i="1" s="1"/>
  <c r="F129" i="1" s="1"/>
  <c r="I118" i="1"/>
  <c r="H118" i="1"/>
  <c r="H119" i="1" s="1"/>
  <c r="H123" i="1" s="1"/>
  <c r="F118" i="1"/>
  <c r="K1313" i="1"/>
  <c r="K1316" i="1" s="1"/>
  <c r="F1322" i="1" s="1"/>
  <c r="H1313" i="1"/>
  <c r="H1316" i="1" s="1"/>
  <c r="K1310" i="1"/>
  <c r="M1313" i="1" s="1"/>
  <c r="H1310" i="1"/>
  <c r="M1312" i="1" s="1"/>
  <c r="K1279" i="1"/>
  <c r="K1282" i="1" s="1"/>
  <c r="F1288" i="1" s="1"/>
  <c r="H1279" i="1"/>
  <c r="H1282" i="1" s="1"/>
  <c r="K1276" i="1"/>
  <c r="M1279" i="1" s="1"/>
  <c r="H1276" i="1"/>
  <c r="M1278" i="1" s="1"/>
  <c r="K1245" i="1"/>
  <c r="K1248" i="1" s="1"/>
  <c r="F1254" i="1" s="1"/>
  <c r="H1245" i="1"/>
  <c r="H1248" i="1" s="1"/>
  <c r="K1242" i="1"/>
  <c r="M1245" i="1" s="1"/>
  <c r="H1242" i="1"/>
  <c r="M1244" i="1" s="1"/>
  <c r="K1211" i="1"/>
  <c r="K1214" i="1" s="1"/>
  <c r="F1220" i="1" s="1"/>
  <c r="H1211" i="1"/>
  <c r="H1214" i="1" s="1"/>
  <c r="K1208" i="1"/>
  <c r="M1211" i="1" s="1"/>
  <c r="H1208" i="1"/>
  <c r="M1210" i="1" s="1"/>
  <c r="F616" i="1"/>
  <c r="F610" i="1"/>
  <c r="K602" i="1"/>
  <c r="M603" i="1" s="1"/>
  <c r="H602" i="1"/>
  <c r="M602" i="1" s="1"/>
  <c r="F580" i="1"/>
  <c r="F574" i="1"/>
  <c r="K566" i="1"/>
  <c r="M567" i="1" s="1"/>
  <c r="H566" i="1"/>
  <c r="M566" i="1" s="1"/>
  <c r="F544" i="1"/>
  <c r="F538" i="1"/>
  <c r="K530" i="1"/>
  <c r="M531" i="1" s="1"/>
  <c r="H530" i="1"/>
  <c r="M530" i="1" s="1"/>
  <c r="F508" i="1"/>
  <c r="F502" i="1"/>
  <c r="K494" i="1"/>
  <c r="H494" i="1"/>
  <c r="M494" i="1" s="1"/>
  <c r="F436" i="1"/>
  <c r="F430" i="1"/>
  <c r="K422" i="1"/>
  <c r="H422" i="1"/>
  <c r="M422" i="1" s="1"/>
  <c r="F400" i="1"/>
  <c r="F394" i="1"/>
  <c r="K386" i="1"/>
  <c r="H386" i="1"/>
  <c r="M386" i="1" s="1"/>
  <c r="F364" i="1"/>
  <c r="F358" i="1"/>
  <c r="K350" i="1"/>
  <c r="H350" i="1"/>
  <c r="M350" i="1" s="1"/>
  <c r="F328" i="1"/>
  <c r="F322" i="1"/>
  <c r="K314" i="1"/>
  <c r="M315" i="1" s="1"/>
  <c r="H314" i="1"/>
  <c r="M314" i="1" s="1"/>
  <c r="K1144" i="1"/>
  <c r="H1144" i="1"/>
  <c r="K1142" i="1"/>
  <c r="M1144" i="1" s="1"/>
  <c r="H1142" i="1"/>
  <c r="M1143" i="1" s="1"/>
  <c r="F1126" i="1"/>
  <c r="F1120" i="1"/>
  <c r="K1112" i="1"/>
  <c r="H1112" i="1"/>
  <c r="M1112" i="1" s="1"/>
  <c r="K1092" i="1"/>
  <c r="H1092" i="1"/>
  <c r="K1090" i="1"/>
  <c r="M1092" i="1" s="1"/>
  <c r="H1090" i="1"/>
  <c r="M1091" i="1" s="1"/>
  <c r="F1074" i="1"/>
  <c r="F1068" i="1"/>
  <c r="K1060" i="1"/>
  <c r="H1060" i="1"/>
  <c r="K1040" i="1"/>
  <c r="H1040" i="1"/>
  <c r="K1038" i="1"/>
  <c r="M1040" i="1" s="1"/>
  <c r="H1038" i="1"/>
  <c r="M1039" i="1" s="1"/>
  <c r="F1022" i="1"/>
  <c r="F1016" i="1"/>
  <c r="K1008" i="1"/>
  <c r="H1008" i="1"/>
  <c r="K988" i="1"/>
  <c r="H988" i="1"/>
  <c r="K986" i="1"/>
  <c r="M988" i="1" s="1"/>
  <c r="H986" i="1"/>
  <c r="M987" i="1" s="1"/>
  <c r="F970" i="1"/>
  <c r="F964" i="1"/>
  <c r="K956" i="1"/>
  <c r="H956" i="1"/>
  <c r="M956" i="1" s="1"/>
  <c r="F286" i="1"/>
  <c r="F435" i="1" l="1"/>
  <c r="K439" i="1" s="1"/>
  <c r="M423" i="1"/>
  <c r="F1125" i="1"/>
  <c r="K1128" i="1" s="1"/>
  <c r="M1113" i="1"/>
  <c r="F1073" i="1"/>
  <c r="K1076" i="1" s="1"/>
  <c r="M1061" i="1"/>
  <c r="F1067" i="1"/>
  <c r="H1077" i="1" s="1"/>
  <c r="M1077" i="1" s="1"/>
  <c r="M1060" i="1"/>
  <c r="F1021" i="1"/>
  <c r="K1024" i="1" s="1"/>
  <c r="M1009" i="1"/>
  <c r="F1015" i="1"/>
  <c r="H1025" i="1" s="1"/>
  <c r="M1025" i="1" s="1"/>
  <c r="M1008" i="1"/>
  <c r="K973" i="1"/>
  <c r="N973" i="1" s="1"/>
  <c r="M957" i="1"/>
  <c r="F507" i="1"/>
  <c r="K511" i="1" s="1"/>
  <c r="M495" i="1"/>
  <c r="F399" i="1"/>
  <c r="K403" i="1" s="1"/>
  <c r="M387" i="1"/>
  <c r="F363" i="1"/>
  <c r="K367" i="1" s="1"/>
  <c r="M351" i="1"/>
  <c r="F1323" i="1"/>
  <c r="F1321" i="1"/>
  <c r="F1287" i="1"/>
  <c r="F1289" i="1"/>
  <c r="F1255" i="1"/>
  <c r="F1253" i="1"/>
  <c r="F1221" i="1"/>
  <c r="F1219" i="1"/>
  <c r="N201" i="1"/>
  <c r="N202" i="1"/>
  <c r="F203" i="1"/>
  <c r="F205" i="1"/>
  <c r="N176" i="1"/>
  <c r="N177" i="1"/>
  <c r="F178" i="1"/>
  <c r="F180" i="1"/>
  <c r="N151" i="1"/>
  <c r="N152" i="1"/>
  <c r="F153" i="1"/>
  <c r="F155" i="1"/>
  <c r="F128" i="1"/>
  <c r="N126" i="1"/>
  <c r="N127" i="1"/>
  <c r="F130" i="1"/>
  <c r="F609" i="1"/>
  <c r="H619" i="1" s="1"/>
  <c r="M619" i="1" s="1"/>
  <c r="F537" i="1"/>
  <c r="H547" i="1" s="1"/>
  <c r="F573" i="1"/>
  <c r="H583" i="1" s="1"/>
  <c r="M583" i="1" s="1"/>
  <c r="F429" i="1"/>
  <c r="F393" i="1"/>
  <c r="F357" i="1"/>
  <c r="H366" i="1" s="1"/>
  <c r="F327" i="1"/>
  <c r="K330" i="1" s="1"/>
  <c r="F615" i="1"/>
  <c r="F579" i="1"/>
  <c r="F543" i="1"/>
  <c r="F501" i="1"/>
  <c r="F321" i="1"/>
  <c r="H330" i="1" s="1"/>
  <c r="F1119" i="1"/>
  <c r="H1128" i="1" s="1"/>
  <c r="F969" i="1"/>
  <c r="K972" i="1" s="1"/>
  <c r="K1129" i="1"/>
  <c r="K1077" i="1"/>
  <c r="N1077" i="1" s="1"/>
  <c r="K1025" i="1"/>
  <c r="N1025" i="1" s="1"/>
  <c r="F963" i="1"/>
  <c r="K458" i="1"/>
  <c r="M459" i="1" s="1"/>
  <c r="H237" i="1"/>
  <c r="F466" i="1"/>
  <c r="K438" i="1" l="1"/>
  <c r="K441" i="1" s="1"/>
  <c r="F447" i="1" s="1"/>
  <c r="H1076" i="1"/>
  <c r="H1079" i="1" s="1"/>
  <c r="H1094" i="1" s="1"/>
  <c r="N1093" i="1" s="1"/>
  <c r="H1024" i="1"/>
  <c r="H1027" i="1" s="1"/>
  <c r="H1042" i="1" s="1"/>
  <c r="K510" i="1"/>
  <c r="K513" i="1" s="1"/>
  <c r="F519" i="1" s="1"/>
  <c r="K402" i="1"/>
  <c r="K405" i="1" s="1"/>
  <c r="F411" i="1" s="1"/>
  <c r="K366" i="1"/>
  <c r="K369" i="1" s="1"/>
  <c r="F375" i="1" s="1"/>
  <c r="H403" i="1"/>
  <c r="H402" i="1"/>
  <c r="H439" i="1"/>
  <c r="H438" i="1"/>
  <c r="H367" i="1"/>
  <c r="H331" i="1"/>
  <c r="H333" i="1" s="1"/>
  <c r="F338" i="1" s="1"/>
  <c r="H1290" i="1"/>
  <c r="H1324" i="1"/>
  <c r="H1256" i="1"/>
  <c r="H1222" i="1"/>
  <c r="H206" i="1"/>
  <c r="H181" i="1"/>
  <c r="H156" i="1"/>
  <c r="H131" i="1"/>
  <c r="H582" i="1"/>
  <c r="H618" i="1"/>
  <c r="H546" i="1"/>
  <c r="K331" i="1"/>
  <c r="N331" i="1" s="1"/>
  <c r="K618" i="1"/>
  <c r="K619" i="1"/>
  <c r="N619" i="1" s="1"/>
  <c r="K582" i="1"/>
  <c r="K583" i="1"/>
  <c r="N583" i="1" s="1"/>
  <c r="K547" i="1"/>
  <c r="K546" i="1"/>
  <c r="H511" i="1"/>
  <c r="H510" i="1"/>
  <c r="K1027" i="1"/>
  <c r="K1042" i="1" s="1"/>
  <c r="F1048" i="1" s="1"/>
  <c r="K1079" i="1"/>
  <c r="K1094" i="1" s="1"/>
  <c r="F1100" i="1" s="1"/>
  <c r="K1131" i="1"/>
  <c r="K1146" i="1" s="1"/>
  <c r="F1152" i="1" s="1"/>
  <c r="K975" i="1"/>
  <c r="K990" i="1" s="1"/>
  <c r="F996" i="1" s="1"/>
  <c r="H1129" i="1"/>
  <c r="N1129" i="1"/>
  <c r="H972" i="1"/>
  <c r="H973" i="1"/>
  <c r="M973" i="1" s="1"/>
  <c r="F472" i="1"/>
  <c r="F292" i="1"/>
  <c r="M56" i="1"/>
  <c r="M57" i="1"/>
  <c r="H585" i="1" l="1"/>
  <c r="N585" i="1" s="1"/>
  <c r="H405" i="1"/>
  <c r="F410" i="1" s="1"/>
  <c r="H441" i="1"/>
  <c r="F448" i="1" s="1"/>
  <c r="H369" i="1"/>
  <c r="F374" i="1" s="1"/>
  <c r="M331" i="1"/>
  <c r="H621" i="1"/>
  <c r="H549" i="1"/>
  <c r="K333" i="1"/>
  <c r="K621" i="1"/>
  <c r="F627" i="1" s="1"/>
  <c r="K585" i="1"/>
  <c r="F591" i="1" s="1"/>
  <c r="K549" i="1"/>
  <c r="H513" i="1"/>
  <c r="H1131" i="1"/>
  <c r="H1146" i="1" s="1"/>
  <c r="M1129" i="1"/>
  <c r="N1094" i="1"/>
  <c r="F1099" i="1"/>
  <c r="F1101" i="1"/>
  <c r="H1102" i="1" s="1"/>
  <c r="N1042" i="1"/>
  <c r="F1047" i="1"/>
  <c r="F1049" i="1"/>
  <c r="H1050" i="1" s="1"/>
  <c r="N1041" i="1"/>
  <c r="H975" i="1"/>
  <c r="H990" i="1" s="1"/>
  <c r="K58" i="1"/>
  <c r="N584" i="1" l="1"/>
  <c r="F590" i="1"/>
  <c r="N440" i="1"/>
  <c r="F446" i="1"/>
  <c r="H449" i="1" s="1"/>
  <c r="N441" i="1"/>
  <c r="F412" i="1"/>
  <c r="H413" i="1" s="1"/>
  <c r="N408" i="1"/>
  <c r="N409" i="1"/>
  <c r="N372" i="1"/>
  <c r="N373" i="1"/>
  <c r="F376" i="1"/>
  <c r="H377" i="1" s="1"/>
  <c r="F628" i="1"/>
  <c r="N621" i="1"/>
  <c r="F626" i="1"/>
  <c r="N620" i="1"/>
  <c r="F554" i="1"/>
  <c r="N549" i="1"/>
  <c r="N548" i="1"/>
  <c r="F339" i="1"/>
  <c r="N333" i="1"/>
  <c r="F340" i="1"/>
  <c r="N332" i="1"/>
  <c r="F592" i="1"/>
  <c r="F555" i="1"/>
  <c r="F556" i="1"/>
  <c r="F520" i="1"/>
  <c r="N512" i="1"/>
  <c r="N513" i="1"/>
  <c r="F518" i="1"/>
  <c r="F1153" i="1"/>
  <c r="F1151" i="1"/>
  <c r="N1146" i="1"/>
  <c r="N1145" i="1"/>
  <c r="N989" i="1"/>
  <c r="F995" i="1"/>
  <c r="N990" i="1"/>
  <c r="F997" i="1"/>
  <c r="H998" i="1" s="1"/>
  <c r="H593" i="1" l="1"/>
  <c r="H1154" i="1"/>
  <c r="H629" i="1"/>
  <c r="H557" i="1"/>
  <c r="H521" i="1"/>
  <c r="H341" i="1"/>
  <c r="K94" i="1"/>
  <c r="H94" i="1"/>
  <c r="H261" i="1" l="1"/>
  <c r="K261" i="1"/>
  <c r="F267" i="1" s="1"/>
  <c r="K37" i="1"/>
  <c r="N264" i="1" l="1"/>
  <c r="F268" i="1"/>
  <c r="F266" i="1"/>
  <c r="N265" i="1"/>
  <c r="H1339" i="1"/>
  <c r="H269" i="1" l="1"/>
  <c r="E1336" i="1" s="1"/>
  <c r="H1336" i="1" s="1"/>
  <c r="K237" i="1" l="1"/>
  <c r="F243" i="1" l="1"/>
  <c r="N240" i="1"/>
  <c r="H1174" i="1"/>
  <c r="M1176" i="1" s="1"/>
  <c r="H1177" i="1" l="1"/>
  <c r="H458" i="1"/>
  <c r="H278" i="1"/>
  <c r="K278" i="1"/>
  <c r="M279" i="1" s="1"/>
  <c r="F465" i="1" l="1"/>
  <c r="H474" i="1" s="1"/>
  <c r="M458" i="1"/>
  <c r="F285" i="1"/>
  <c r="M278" i="1"/>
  <c r="F471" i="1"/>
  <c r="F291" i="1"/>
  <c r="K83" i="1"/>
  <c r="H475" i="1" l="1"/>
  <c r="H477" i="1" s="1"/>
  <c r="K295" i="1"/>
  <c r="K294" i="1"/>
  <c r="H294" i="1"/>
  <c r="H295" i="1"/>
  <c r="K475" i="1"/>
  <c r="K474" i="1"/>
  <c r="F93" i="1"/>
  <c r="H297" i="1" l="1"/>
  <c r="F302" i="1" s="1"/>
  <c r="K477" i="1"/>
  <c r="F483" i="1" s="1"/>
  <c r="K297" i="1"/>
  <c r="F482" i="1"/>
  <c r="F244" i="1"/>
  <c r="F242" i="1"/>
  <c r="N241" i="1"/>
  <c r="H98" i="1"/>
  <c r="H245" i="1" l="1"/>
  <c r="E1335" i="1" s="1"/>
  <c r="H1335" i="1" s="1"/>
  <c r="F484" i="1"/>
  <c r="H485" i="1" s="1"/>
  <c r="N477" i="1"/>
  <c r="N476" i="1"/>
  <c r="N297" i="1"/>
  <c r="N296" i="1"/>
  <c r="F304" i="1"/>
  <c r="F303" i="1"/>
  <c r="F103" i="1"/>
  <c r="K1174" i="1"/>
  <c r="M1177" i="1" s="1"/>
  <c r="K1177" i="1" l="1"/>
  <c r="K1180" i="1" s="1"/>
  <c r="F1186" i="1" s="1"/>
  <c r="E1338" i="1"/>
  <c r="H1338" i="1" s="1"/>
  <c r="H305" i="1"/>
  <c r="H1180" i="1"/>
  <c r="F1185" i="1" s="1"/>
  <c r="F1187" i="1" l="1"/>
  <c r="H1188" i="1" s="1"/>
  <c r="E1341" i="1" s="1"/>
  <c r="E1337" i="1"/>
  <c r="H1337" i="1" s="1"/>
  <c r="H1341" i="1" l="1"/>
  <c r="K233" i="1"/>
  <c r="H233" i="1"/>
  <c r="K221" i="1"/>
  <c r="H221" i="1"/>
  <c r="K223" i="1"/>
  <c r="F229" i="1" s="1"/>
  <c r="H223" i="1"/>
  <c r="F230" i="1" l="1"/>
  <c r="F228" i="1"/>
  <c r="N226" i="1"/>
  <c r="N227" i="1"/>
  <c r="H231" i="1" l="1"/>
  <c r="E1334" i="1" s="1"/>
  <c r="H1334" i="1" s="1"/>
  <c r="E1340" i="1" l="1"/>
  <c r="H1340" i="1" s="1"/>
  <c r="H250" i="1"/>
  <c r="K250" i="1"/>
  <c r="I93" i="1" l="1"/>
  <c r="K60" i="1"/>
  <c r="F66" i="1" s="1"/>
  <c r="I57" i="1"/>
  <c r="F57" i="1"/>
  <c r="H58" i="1"/>
  <c r="H60" i="1" s="1"/>
  <c r="K211" i="1"/>
  <c r="F217" i="1" s="1"/>
  <c r="H211" i="1"/>
  <c r="K208" i="1"/>
  <c r="H208" i="1"/>
  <c r="H83" i="1"/>
  <c r="K70" i="1"/>
  <c r="H70" i="1"/>
  <c r="H53" i="1"/>
  <c r="K53" i="1"/>
  <c r="H37" i="1"/>
  <c r="K42" i="1"/>
  <c r="K43" i="1" s="1"/>
  <c r="H42" i="1"/>
  <c r="K73" i="1"/>
  <c r="F79" i="1" s="1"/>
  <c r="H73" i="1"/>
  <c r="F49" i="1" l="1"/>
  <c r="N214" i="1"/>
  <c r="N215" i="1"/>
  <c r="F216" i="1"/>
  <c r="F218" i="1"/>
  <c r="F78" i="1"/>
  <c r="F80" i="1"/>
  <c r="F65" i="1"/>
  <c r="F67" i="1"/>
  <c r="N72" i="1"/>
  <c r="N73" i="1"/>
  <c r="H43" i="1"/>
  <c r="N42" i="1" s="1"/>
  <c r="K98" i="1"/>
  <c r="H219" i="1" l="1"/>
  <c r="E1333" i="1" s="1"/>
  <c r="H1333" i="1" s="1"/>
  <c r="H81" i="1"/>
  <c r="E1331" i="1" s="1"/>
  <c r="H1331" i="1" s="1"/>
  <c r="F104" i="1"/>
  <c r="F105" i="1"/>
  <c r="H68" i="1"/>
  <c r="E1330" i="1" s="1"/>
  <c r="H1330" i="1" s="1"/>
  <c r="F50" i="1"/>
  <c r="F48" i="1"/>
  <c r="N102" i="1"/>
  <c r="N101" i="1"/>
  <c r="N43" i="1"/>
  <c r="H106" i="1" l="1"/>
  <c r="E1332" i="1" s="1"/>
  <c r="H51" i="1"/>
  <c r="E1329" i="1" s="1"/>
  <c r="H1329" i="1" l="1"/>
  <c r="E1342" i="1"/>
  <c r="H1344" i="1" s="1"/>
  <c r="H1332" i="1"/>
</calcChain>
</file>

<file path=xl/sharedStrings.xml><?xml version="1.0" encoding="utf-8"?>
<sst xmlns="http://schemas.openxmlformats.org/spreadsheetml/2006/main" count="4511" uniqueCount="795">
  <si>
    <t>Depr. Rate</t>
  </si>
  <si>
    <t>Used in "Tax Return Income" Tab, lines 43 and 67</t>
  </si>
  <si>
    <t>Arch MI Tax Return Analysis Calculator (AMITRAC)</t>
  </si>
  <si>
    <t>Loan Number:</t>
  </si>
  <si>
    <t>Helpful Hints</t>
  </si>
  <si>
    <t>•</t>
  </si>
  <si>
    <t>Is this a Freddie Mac loan with corporate (1120) returns?</t>
  </si>
  <si>
    <t>NO</t>
  </si>
  <si>
    <t>Prior Year</t>
  </si>
  <si>
    <t>Most Recent Year</t>
  </si>
  <si>
    <t>Individual Tax Return (1040), including Schedule 1</t>
  </si>
  <si>
    <t>Variable Income not requiring year-to-date earnings</t>
  </si>
  <si>
    <t>+</t>
  </si>
  <si>
    <t>$</t>
  </si>
  <si>
    <t>Tax-Exempt Interest</t>
  </si>
  <si>
    <t xml:space="preserve">Alimony Received </t>
  </si>
  <si>
    <t>$</t>
    <phoneticPr fontId="3" type="noConversion"/>
  </si>
  <si>
    <t>Complete Both Lines 4 AND 5 of AMITRAC or Leave Both Lines Blank — See Guidance &amp; Help tab.</t>
  </si>
  <si>
    <r>
      <rPr>
        <b/>
        <sz val="9"/>
        <rFont val="Calibri"/>
        <family val="2"/>
      </rPr>
      <t>Received</t>
    </r>
    <r>
      <rPr>
        <sz val="9"/>
        <rFont val="Calibri"/>
        <family val="2"/>
      </rPr>
      <t xml:space="preserve"> IRAs, Pensions and/or Annuities </t>
    </r>
  </si>
  <si>
    <r>
      <rPr>
        <b/>
        <sz val="9"/>
        <rFont val="Calibri"/>
        <family val="2"/>
      </rPr>
      <t>Taxable</t>
    </r>
    <r>
      <rPr>
        <sz val="9"/>
        <rFont val="Calibri"/>
        <family val="2"/>
      </rPr>
      <t xml:space="preserve"> IRAs, Pensions and/or Annuities</t>
    </r>
  </si>
  <si>
    <t>IRAs, Pensions and Annuities Qualifying Total</t>
  </si>
  <si>
    <t xml:space="preserve">Unemployment Compensation </t>
  </si>
  <si>
    <t>Complete Both Lines 8 AND 9 of AMITRAC or Leave Both Blank — See Guidance &amp; Help tab.</t>
  </si>
  <si>
    <r>
      <rPr>
        <b/>
        <sz val="9"/>
        <rFont val="Calibri"/>
        <family val="2"/>
      </rPr>
      <t>Received</t>
    </r>
    <r>
      <rPr>
        <sz val="9"/>
        <rFont val="Calibri"/>
        <family val="2"/>
      </rPr>
      <t xml:space="preserve"> Social Security Benefits </t>
    </r>
  </si>
  <si>
    <r>
      <rPr>
        <b/>
        <sz val="9"/>
        <rFont val="Calibri"/>
        <family val="2"/>
      </rPr>
      <t>Taxable</t>
    </r>
    <r>
      <rPr>
        <sz val="9"/>
        <rFont val="Calibri"/>
        <family val="2"/>
      </rPr>
      <t xml:space="preserve"> Social Security Benefits </t>
    </r>
  </si>
  <si>
    <t>Social Security Benefits Qualifying Total</t>
  </si>
  <si>
    <t>Amount of Change</t>
  </si>
  <si>
    <t>1040 / Schedule 1 Totals</t>
  </si>
  <si>
    <t>Percentage of Change</t>
  </si>
  <si>
    <t>Choose One Option for 1040 Income Trend Calculation</t>
  </si>
  <si>
    <t>PRIOR YEAR ONLY</t>
  </si>
  <si>
    <t>MOST RECENT YEAR ONLY</t>
  </si>
  <si>
    <t>YES</t>
  </si>
  <si>
    <t xml:space="preserve">Prior Year  </t>
  </si>
  <si>
    <t xml:space="preserve">Most Recent Year  </t>
  </si>
  <si>
    <t xml:space="preserve">Average  </t>
  </si>
  <si>
    <t>Total 1040/Schedule 1 Annual Trend</t>
  </si>
  <si>
    <t>Employee Business Expenses (Form 2106)</t>
  </si>
  <si>
    <t xml:space="preserve">Unreimbursed Expenses </t>
  </si>
  <si>
    <t>-</t>
  </si>
  <si>
    <t>Complete Line 15 OR Line 17, NOT BOTH — See Guidance &amp; Help tab.</t>
  </si>
  <si>
    <r>
      <t xml:space="preserve">Form 2106 Business Miles
</t>
    </r>
    <r>
      <rPr>
        <i/>
        <sz val="9"/>
        <color theme="8"/>
        <rFont val="Calibri"/>
        <family val="2"/>
      </rPr>
      <t>(Enter only if Standard Mileage Rate was claimed.)</t>
    </r>
  </si>
  <si>
    <t>Depreciation Rate per Mile</t>
  </si>
  <si>
    <t>Depreciation — Standard Mileage Rate</t>
  </si>
  <si>
    <t>Depreciation — Actual Expenses</t>
  </si>
  <si>
    <t>Form 2106 Totals</t>
  </si>
  <si>
    <t>Choose One Option for Form 2106 Income Trend Calculation</t>
  </si>
  <si>
    <t>Total Unreimbursed Expenses Annual Trend</t>
  </si>
  <si>
    <t xml:space="preserve">Interest and Dividends (Schedule B) </t>
  </si>
  <si>
    <t>Taxable Interest</t>
  </si>
  <si>
    <t xml:space="preserve">Ordinary Dividends </t>
  </si>
  <si>
    <t>Schedule B Totals</t>
  </si>
  <si>
    <t>Choose One Option for Schedule B Trend Calculation</t>
  </si>
  <si>
    <t>Total Interest and Dividends Annual Trend</t>
  </si>
  <si>
    <t>Profit or Loss from Business (Schedule C)</t>
  </si>
  <si>
    <t>Business Name</t>
  </si>
  <si>
    <t>Enter name of business here.</t>
  </si>
  <si>
    <r>
      <rPr>
        <sz val="9"/>
        <color theme="1"/>
        <rFont val="Calibri"/>
        <family val="2"/>
      </rPr>
      <t xml:space="preserve">Net Business </t>
    </r>
    <r>
      <rPr>
        <sz val="9"/>
        <color theme="5"/>
        <rFont val="Calibri"/>
        <family val="2"/>
      </rPr>
      <t>Profit</t>
    </r>
    <r>
      <rPr>
        <b/>
        <sz val="9"/>
        <color theme="5"/>
        <rFont val="Calibri"/>
        <family val="2"/>
      </rPr>
      <t xml:space="preserve"> </t>
    </r>
  </si>
  <si>
    <r>
      <rPr>
        <sz val="9"/>
        <color theme="1"/>
        <rFont val="Calibri"/>
        <family val="2"/>
      </rPr>
      <t>Net Business</t>
    </r>
    <r>
      <rPr>
        <sz val="9"/>
        <color rgb="FFFF0000"/>
        <rFont val="Calibri"/>
        <family val="2"/>
      </rPr>
      <t xml:space="preserve"> </t>
    </r>
    <r>
      <rPr>
        <sz val="9"/>
        <color rgb="FFC00000"/>
        <rFont val="Calibri"/>
        <family val="2"/>
      </rPr>
      <t>Loss</t>
    </r>
    <r>
      <rPr>
        <b/>
        <sz val="9"/>
        <color theme="5"/>
        <rFont val="Calibri"/>
        <family val="2"/>
      </rPr>
      <t xml:space="preserve"> </t>
    </r>
  </si>
  <si>
    <r>
      <rPr>
        <b/>
        <sz val="9"/>
        <color theme="1"/>
        <rFont val="Calibri"/>
        <family val="2"/>
      </rPr>
      <t>Non-Recurring</t>
    </r>
    <r>
      <rPr>
        <sz val="9"/>
        <color theme="1"/>
        <rFont val="Calibri"/>
        <family val="2"/>
      </rPr>
      <t xml:space="preserve"> </t>
    </r>
    <r>
      <rPr>
        <sz val="9"/>
        <color rgb="FFC00000"/>
        <rFont val="Calibri"/>
        <family val="2"/>
      </rPr>
      <t>Income</t>
    </r>
  </si>
  <si>
    <t xml:space="preserve">Depletion </t>
  </si>
  <si>
    <t xml:space="preserve">Depreciation </t>
  </si>
  <si>
    <r>
      <rPr>
        <sz val="9"/>
        <color rgb="FFC00000"/>
        <rFont val="Calibri"/>
        <family val="2"/>
      </rPr>
      <t>Non-Deductible Portion</t>
    </r>
    <r>
      <rPr>
        <sz val="9"/>
        <rFont val="Calibri"/>
        <family val="2"/>
      </rPr>
      <t xml:space="preserve"> of Meals (Exclusion)
</t>
    </r>
    <r>
      <rPr>
        <i/>
        <sz val="9"/>
        <color theme="8"/>
        <rFont val="Calibri"/>
        <family val="2"/>
      </rPr>
      <t>(See Guidance tab for 2021/2022 Temporary IRS Rule.)</t>
    </r>
  </si>
  <si>
    <t xml:space="preserve">Business Use of Home </t>
  </si>
  <si>
    <r>
      <t xml:space="preserve">Schedule C Business Miles
</t>
    </r>
    <r>
      <rPr>
        <i/>
        <sz val="9"/>
        <color theme="8"/>
        <rFont val="Calibri"/>
        <family val="2"/>
      </rPr>
      <t>(Enter only if Standard Mileage Rate was claimed.)</t>
    </r>
  </si>
  <si>
    <t>Amortization</t>
  </si>
  <si>
    <t>Casualty Losses</t>
  </si>
  <si>
    <t>One-Time Expenses</t>
  </si>
  <si>
    <t>Schedule C Totals</t>
  </si>
  <si>
    <t>Choose One Option for Schedule C Income Trend Calculation</t>
  </si>
  <si>
    <t>Total Sole Proprietorship Annual Trend</t>
  </si>
  <si>
    <t>4 (2)</t>
  </si>
  <si>
    <t>4 (3)</t>
  </si>
  <si>
    <t>4 (4)</t>
  </si>
  <si>
    <t>4 (5)</t>
  </si>
  <si>
    <t>Capital Gains or Loss (Schedule D)</t>
  </si>
  <si>
    <r>
      <rPr>
        <sz val="9"/>
        <rFont val="Calibri"/>
        <family val="2"/>
      </rPr>
      <t>Capital</t>
    </r>
    <r>
      <rPr>
        <sz val="9"/>
        <color theme="6"/>
        <rFont val="Calibri"/>
        <family val="2"/>
      </rPr>
      <t xml:space="preserve"> </t>
    </r>
    <r>
      <rPr>
        <sz val="9"/>
        <color theme="5"/>
        <rFont val="Calibri"/>
        <family val="2"/>
      </rPr>
      <t>Gains</t>
    </r>
  </si>
  <si>
    <r>
      <t xml:space="preserve">Capital </t>
    </r>
    <r>
      <rPr>
        <sz val="9"/>
        <color rgb="FFBA0C2F"/>
        <rFont val="Calibri"/>
        <family val="2"/>
      </rPr>
      <t>Losses</t>
    </r>
    <r>
      <rPr>
        <sz val="9"/>
        <color rgb="FFFF0000"/>
        <rFont val="Calibri"/>
        <family val="2"/>
      </rPr>
      <t xml:space="preserve"> </t>
    </r>
    <r>
      <rPr>
        <i/>
        <sz val="9"/>
        <color theme="8"/>
        <rFont val="Calibri"/>
        <family val="2"/>
      </rPr>
      <t>(Enter if required by Investor Guidelines.)</t>
    </r>
  </si>
  <si>
    <t>Schedule D Totals</t>
  </si>
  <si>
    <t>Choose One Option for Schedule D Income Trend Calculation</t>
  </si>
  <si>
    <t>Total Capital Gains/Losses Annual Trend</t>
  </si>
  <si>
    <t>Installment Sale Income (Form 6252)</t>
  </si>
  <si>
    <r>
      <rPr>
        <sz val="9"/>
        <rFont val="Calibri"/>
        <family val="2"/>
      </rPr>
      <t>Principal</t>
    </r>
    <r>
      <rPr>
        <sz val="9"/>
        <color theme="6"/>
        <rFont val="Calibri"/>
        <family val="2"/>
      </rPr>
      <t xml:space="preserve"> </t>
    </r>
    <r>
      <rPr>
        <sz val="9"/>
        <color theme="5"/>
        <rFont val="Calibri"/>
        <family val="2"/>
      </rPr>
      <t>Payments</t>
    </r>
  </si>
  <si>
    <t>Form 6252 Totals</t>
  </si>
  <si>
    <t>Choose One Option for Form 6252 Income Trend Calculation</t>
  </si>
  <si>
    <t>Total Installment Sale Annual Trend</t>
  </si>
  <si>
    <t>Royalty Income (Schedule E)</t>
  </si>
  <si>
    <r>
      <rPr>
        <sz val="9"/>
        <rFont val="Calibri"/>
        <family val="2"/>
      </rPr>
      <t>Royalty</t>
    </r>
    <r>
      <rPr>
        <sz val="9"/>
        <color theme="6"/>
        <rFont val="Calibri"/>
        <family val="2"/>
      </rPr>
      <t xml:space="preserve"> </t>
    </r>
    <r>
      <rPr>
        <sz val="9"/>
        <color theme="5"/>
        <rFont val="Calibri"/>
        <family val="2"/>
      </rPr>
      <t xml:space="preserve">Income </t>
    </r>
  </si>
  <si>
    <t>Total Expenses</t>
  </si>
  <si>
    <t>Depletion</t>
  </si>
  <si>
    <t>Schedule E Totals</t>
  </si>
  <si>
    <t>Total Royalty Annual Trend</t>
  </si>
  <si>
    <t>Farm Income or Loss (Schedule F)</t>
  </si>
  <si>
    <r>
      <rPr>
        <sz val="9"/>
        <color theme="1"/>
        <rFont val="Calibri"/>
        <family val="2"/>
      </rPr>
      <t xml:space="preserve">Net Farm </t>
    </r>
    <r>
      <rPr>
        <sz val="9"/>
        <color theme="5"/>
        <rFont val="Calibri"/>
        <family val="2"/>
      </rPr>
      <t>Profit</t>
    </r>
    <r>
      <rPr>
        <b/>
        <sz val="9"/>
        <color theme="5"/>
        <rFont val="Calibri"/>
        <family val="2"/>
      </rPr>
      <t xml:space="preserve"> </t>
    </r>
  </si>
  <si>
    <r>
      <rPr>
        <sz val="9"/>
        <color theme="1"/>
        <rFont val="Calibri"/>
        <family val="2"/>
      </rPr>
      <t xml:space="preserve">Net Farm </t>
    </r>
    <r>
      <rPr>
        <sz val="9"/>
        <color rgb="FFC00000"/>
        <rFont val="Calibri"/>
        <family val="2"/>
      </rPr>
      <t>Loss</t>
    </r>
    <r>
      <rPr>
        <b/>
        <sz val="9"/>
        <color rgb="FFFF0000"/>
        <rFont val="Calibri"/>
        <family val="2"/>
      </rPr>
      <t xml:space="preserve"> </t>
    </r>
  </si>
  <si>
    <t>Non-Tax Portion Ongoing Co-op and Commodity Credit Corporation Payments</t>
  </si>
  <si>
    <r>
      <t>Depreciation</t>
    </r>
    <r>
      <rPr>
        <b/>
        <sz val="9"/>
        <rFont val="Calibri"/>
        <family val="2"/>
      </rPr>
      <t xml:space="preserve"> </t>
    </r>
  </si>
  <si>
    <r>
      <t xml:space="preserve">Depletion </t>
    </r>
    <r>
      <rPr>
        <i/>
        <sz val="9"/>
        <rFont val="Calibri"/>
        <family val="2"/>
      </rPr>
      <t>(as itemized)</t>
    </r>
  </si>
  <si>
    <r>
      <t xml:space="preserve">Amortization </t>
    </r>
    <r>
      <rPr>
        <i/>
        <sz val="9"/>
        <rFont val="Calibri"/>
        <family val="2"/>
      </rPr>
      <t>(as itemized</t>
    </r>
    <r>
      <rPr>
        <sz val="9"/>
        <rFont val="Calibri"/>
        <family val="2"/>
      </rPr>
      <t>)</t>
    </r>
  </si>
  <si>
    <r>
      <rPr>
        <b/>
        <sz val="9"/>
        <rFont val="Calibri"/>
        <family val="2"/>
      </rPr>
      <t>Non-Recurring</t>
    </r>
    <r>
      <rPr>
        <sz val="9"/>
        <rFont val="Calibri"/>
        <family val="2"/>
      </rPr>
      <t xml:space="preserve"> </t>
    </r>
    <r>
      <rPr>
        <sz val="9"/>
        <color theme="5"/>
        <rFont val="Calibri"/>
        <family val="2"/>
      </rPr>
      <t>Expenses</t>
    </r>
    <r>
      <rPr>
        <sz val="9"/>
        <rFont val="Calibri"/>
        <family val="2"/>
      </rPr>
      <t xml:space="preserve"> </t>
    </r>
    <r>
      <rPr>
        <i/>
        <sz val="9"/>
        <rFont val="Calibri"/>
        <family val="2"/>
      </rPr>
      <t>(as itemized)</t>
    </r>
  </si>
  <si>
    <r>
      <t xml:space="preserve">Business Use of Home </t>
    </r>
    <r>
      <rPr>
        <i/>
        <sz val="9"/>
        <rFont val="Calibri"/>
        <family val="2"/>
      </rPr>
      <t>(as itemized)</t>
    </r>
  </si>
  <si>
    <t>Schedule F Totals</t>
  </si>
  <si>
    <t>Choose One Option for Schedule F Income Trend Calculation.</t>
  </si>
  <si>
    <t>Total Farm Annual Trend</t>
  </si>
  <si>
    <r>
      <t xml:space="preserve">Ordinary Business </t>
    </r>
    <r>
      <rPr>
        <sz val="9"/>
        <color theme="5"/>
        <rFont val="Calibri"/>
        <family val="2"/>
      </rPr>
      <t>Income</t>
    </r>
  </si>
  <si>
    <r>
      <t xml:space="preserve">Ordinary Business </t>
    </r>
    <r>
      <rPr>
        <sz val="9"/>
        <color rgb="FFC00000"/>
        <rFont val="Calibri"/>
        <family val="2"/>
      </rPr>
      <t>Loss</t>
    </r>
    <r>
      <rPr>
        <sz val="9"/>
        <color rgb="FFFF0000"/>
        <rFont val="Calibri"/>
        <family val="2"/>
      </rPr>
      <t xml:space="preserve"> </t>
    </r>
  </si>
  <si>
    <r>
      <t xml:space="preserve">Net Rental/Other Real Estate </t>
    </r>
    <r>
      <rPr>
        <sz val="9"/>
        <color theme="5"/>
        <rFont val="Calibri"/>
        <family val="2"/>
      </rPr>
      <t>Income</t>
    </r>
  </si>
  <si>
    <r>
      <t xml:space="preserve">Net Rental/Other Real Estate </t>
    </r>
    <r>
      <rPr>
        <sz val="9"/>
        <color rgb="FFC00000"/>
        <rFont val="Calibri"/>
        <family val="2"/>
      </rPr>
      <t>Loss</t>
    </r>
    <r>
      <rPr>
        <sz val="9"/>
        <color rgb="FFFF0000"/>
        <rFont val="Calibri"/>
        <family val="2"/>
      </rPr>
      <t xml:space="preserve"> </t>
    </r>
  </si>
  <si>
    <t>Subtotal of K-1 Profits/Losses</t>
  </si>
  <si>
    <t>(calculator lines 62 through 65)</t>
  </si>
  <si>
    <t xml:space="preserve">Distributions             </t>
  </si>
  <si>
    <t>Compare Subtotal of Profits/Losses (Line 74) to Distributions (Line 75).  Choose one qualifying option for each year on Lines 76 and 77.</t>
  </si>
  <si>
    <t>Prior Year (Choose One Option)</t>
  </si>
  <si>
    <t>Utilize Sub-Total of K-1 Profits/Losses</t>
  </si>
  <si>
    <t>Utilize Distributions</t>
  </si>
  <si>
    <t>Most Recent Year (Choose One Option)</t>
  </si>
  <si>
    <r>
      <t>Amount of</t>
    </r>
    <r>
      <rPr>
        <b/>
        <sz val="9"/>
        <rFont val="Calibri"/>
        <family val="2"/>
      </rPr>
      <t xml:space="preserve"> </t>
    </r>
    <r>
      <rPr>
        <sz val="9"/>
        <color theme="5"/>
        <rFont val="Calibri"/>
        <family val="2"/>
      </rPr>
      <t>Qualifying K-1 Income</t>
    </r>
    <r>
      <rPr>
        <b/>
        <sz val="9"/>
        <color rgb="FF99C221"/>
        <rFont val="Calibri"/>
        <family val="2"/>
      </rPr>
      <t xml:space="preserve"> </t>
    </r>
    <r>
      <rPr>
        <sz val="9"/>
        <rFont val="Calibri"/>
        <family val="2"/>
      </rPr>
      <t>(Profit or Distribution)</t>
    </r>
  </si>
  <si>
    <r>
      <t xml:space="preserve">Amount of </t>
    </r>
    <r>
      <rPr>
        <sz val="9"/>
        <color rgb="FFBA0C2F"/>
        <rFont val="Calibri"/>
        <family val="2"/>
      </rPr>
      <t>Qualifying K-1 Loss</t>
    </r>
  </si>
  <si>
    <t>Guaranteed Payments to Partner</t>
  </si>
  <si>
    <t>Totals</t>
  </si>
  <si>
    <t>Choose One Option for 1065 K-1 (&lt;25%)  Income Trend Calculation</t>
  </si>
  <si>
    <t>Total Non-Self-Employed Partnership K-1 Annual Trend</t>
  </si>
  <si>
    <t>9 (2)</t>
  </si>
  <si>
    <t>9 (3)</t>
  </si>
  <si>
    <t>9 (4)</t>
  </si>
  <si>
    <t>9 (5)</t>
  </si>
  <si>
    <r>
      <t xml:space="preserve">Ordinary Business </t>
    </r>
    <r>
      <rPr>
        <sz val="9"/>
        <color rgb="FFBA0C2F"/>
        <rFont val="Calibri"/>
        <family val="2"/>
      </rPr>
      <t>Loss</t>
    </r>
    <r>
      <rPr>
        <sz val="9"/>
        <color rgb="FFFF0000"/>
        <rFont val="Calibri"/>
        <family val="2"/>
      </rPr>
      <t xml:space="preserve"> </t>
    </r>
  </si>
  <si>
    <r>
      <t>Net Rental/Other Real Estate</t>
    </r>
    <r>
      <rPr>
        <sz val="9"/>
        <color theme="5"/>
        <rFont val="Calibri"/>
        <family val="2"/>
      </rPr>
      <t xml:space="preserve"> Income</t>
    </r>
  </si>
  <si>
    <r>
      <t xml:space="preserve">Net Rental/Other Real Estate </t>
    </r>
    <r>
      <rPr>
        <sz val="9"/>
        <color rgb="FFBA0C2F"/>
        <rFont val="Calibri"/>
        <family val="2"/>
      </rPr>
      <t>Loss</t>
    </r>
    <r>
      <rPr>
        <sz val="9"/>
        <color rgb="FFFF0000"/>
        <rFont val="Calibri"/>
        <family val="2"/>
      </rPr>
      <t xml:space="preserve"> </t>
    </r>
  </si>
  <si>
    <t>(calculator lines 85 through 88)</t>
  </si>
  <si>
    <t>Compare Subtotal of Profits/Losses (Line 89) to Distributions (Line 90).  Choose one qualifying option for each year on Lines 91 and 92.</t>
  </si>
  <si>
    <r>
      <t xml:space="preserve">Amount of </t>
    </r>
    <r>
      <rPr>
        <sz val="9"/>
        <color theme="5"/>
        <rFont val="Calibri"/>
        <family val="2"/>
      </rPr>
      <t xml:space="preserve">Qualifying K-1 Income </t>
    </r>
    <r>
      <rPr>
        <sz val="9"/>
        <rFont val="Calibri"/>
        <family val="2"/>
      </rPr>
      <t>(Profit or Distribution)</t>
    </r>
  </si>
  <si>
    <r>
      <t>Amount of</t>
    </r>
    <r>
      <rPr>
        <sz val="9"/>
        <color rgb="FFBA0C2F"/>
        <rFont val="Calibri"/>
        <family val="2"/>
      </rPr>
      <t xml:space="preserve"> Qualifying K-1 Loss</t>
    </r>
  </si>
  <si>
    <t>W-2 Compensation</t>
  </si>
  <si>
    <t>Choose One Option for 1120-S K-1 (&lt;25%) Income Trend Calculation</t>
  </si>
  <si>
    <t>10 (2)</t>
  </si>
  <si>
    <t>10 (3)</t>
  </si>
  <si>
    <t>10 (4)</t>
  </si>
  <si>
    <t>10 (5)</t>
  </si>
  <si>
    <t>Partnership Tax Return (1065) Self-Employed</t>
  </si>
  <si>
    <r>
      <t xml:space="preserve">Ordinary Business </t>
    </r>
    <r>
      <rPr>
        <sz val="9"/>
        <color rgb="FFBA0C2F"/>
        <rFont val="Calibri"/>
        <family val="2"/>
      </rPr>
      <t>Loss</t>
    </r>
  </si>
  <si>
    <r>
      <t xml:space="preserve">Net Rental Real Estate </t>
    </r>
    <r>
      <rPr>
        <sz val="9"/>
        <color theme="5"/>
        <rFont val="Calibri"/>
        <family val="2"/>
      </rPr>
      <t>Income</t>
    </r>
  </si>
  <si>
    <r>
      <t xml:space="preserve">Net Rental Real Estate </t>
    </r>
    <r>
      <rPr>
        <sz val="9"/>
        <color rgb="FFC00000"/>
        <rFont val="Calibri"/>
        <family val="2"/>
      </rPr>
      <t>Loss</t>
    </r>
  </si>
  <si>
    <t>(calculator lines 100 through 103)</t>
  </si>
  <si>
    <t>Compare Subtotal of Profits/Losses (Line 104) to Distributions (Line 105).  Choose one qualifying option for each year on Lines 106 and 107.</t>
  </si>
  <si>
    <r>
      <t xml:space="preserve">Amount of </t>
    </r>
    <r>
      <rPr>
        <sz val="9"/>
        <color theme="5"/>
        <rFont val="Calibri"/>
        <family val="2"/>
      </rPr>
      <t xml:space="preserve">Qualifying K-1 Income </t>
    </r>
    <r>
      <rPr>
        <sz val="9"/>
        <color theme="1"/>
        <rFont val="Calibri"/>
        <family val="2"/>
      </rPr>
      <t>(Profit or Distribution)</t>
    </r>
  </si>
  <si>
    <r>
      <t xml:space="preserve">Amount of </t>
    </r>
    <r>
      <rPr>
        <sz val="9"/>
        <color rgb="FFC00000"/>
        <rFont val="Calibri"/>
        <family val="2"/>
      </rPr>
      <t>Qualifying K-1 Loss</t>
    </r>
  </si>
  <si>
    <t>±</t>
  </si>
  <si>
    <t>BUSINESS ANALYSIS 1065</t>
  </si>
  <si>
    <r>
      <rPr>
        <b/>
        <sz val="9"/>
        <rFont val="Calibri"/>
        <family val="2"/>
      </rPr>
      <t>Non-Recurring</t>
    </r>
    <r>
      <rPr>
        <sz val="9"/>
        <rFont val="Calibri"/>
        <family val="2"/>
      </rPr>
      <t xml:space="preserve"> </t>
    </r>
    <r>
      <rPr>
        <sz val="9"/>
        <color rgb="FFC00000"/>
        <rFont val="Calibri"/>
        <family val="2"/>
      </rPr>
      <t>Income</t>
    </r>
    <r>
      <rPr>
        <sz val="9"/>
        <rFont val="Calibri"/>
        <family val="2"/>
      </rPr>
      <t xml:space="preserve"> from other Partnerships, etc.</t>
    </r>
  </si>
  <si>
    <r>
      <rPr>
        <b/>
        <sz val="9"/>
        <rFont val="Calibri"/>
        <family val="2"/>
      </rPr>
      <t>Non-Recurring</t>
    </r>
    <r>
      <rPr>
        <sz val="9"/>
        <rFont val="Calibri"/>
        <family val="2"/>
      </rPr>
      <t xml:space="preserve"> </t>
    </r>
    <r>
      <rPr>
        <sz val="9"/>
        <color theme="5"/>
        <rFont val="Calibri"/>
        <family val="2"/>
      </rPr>
      <t>Loss</t>
    </r>
    <r>
      <rPr>
        <sz val="9"/>
        <rFont val="Calibri"/>
        <family val="2"/>
      </rPr>
      <t xml:space="preserve"> from other Partnerships, etc.</t>
    </r>
  </si>
  <si>
    <r>
      <rPr>
        <b/>
        <sz val="9"/>
        <rFont val="Calibri"/>
        <family val="2"/>
      </rPr>
      <t>Non-Recurring</t>
    </r>
    <r>
      <rPr>
        <sz val="9"/>
        <color rgb="FFFF0000"/>
        <rFont val="Calibri"/>
        <family val="2"/>
      </rPr>
      <t xml:space="preserve"> </t>
    </r>
    <r>
      <rPr>
        <sz val="9"/>
        <color rgb="FFC00000"/>
        <rFont val="Calibri"/>
        <family val="2"/>
      </rPr>
      <t>Profit,</t>
    </r>
    <r>
      <rPr>
        <sz val="9"/>
        <rFont val="Calibri"/>
        <family val="2"/>
      </rPr>
      <t xml:space="preserve"> </t>
    </r>
    <r>
      <rPr>
        <sz val="9"/>
        <color rgb="FFC00000"/>
        <rFont val="Calibri"/>
        <family val="2"/>
      </rPr>
      <t>Gain</t>
    </r>
    <r>
      <rPr>
        <sz val="9"/>
        <rFont val="Calibri"/>
        <family val="2"/>
      </rPr>
      <t xml:space="preserve"> or </t>
    </r>
    <r>
      <rPr>
        <sz val="9"/>
        <color rgb="FFC00000"/>
        <rFont val="Calibri"/>
        <family val="2"/>
      </rPr>
      <t>Income</t>
    </r>
  </si>
  <si>
    <t xml:space="preserve">  </t>
  </si>
  <si>
    <r>
      <rPr>
        <b/>
        <sz val="9"/>
        <rFont val="Calibri"/>
        <family val="2"/>
      </rPr>
      <t>Non-Recurring</t>
    </r>
    <r>
      <rPr>
        <sz val="9"/>
        <rFont val="Calibri"/>
        <family val="2"/>
      </rPr>
      <t xml:space="preserve"> </t>
    </r>
    <r>
      <rPr>
        <sz val="9"/>
        <color theme="5"/>
        <rFont val="Calibri"/>
        <family val="2"/>
      </rPr>
      <t>Loss</t>
    </r>
  </si>
  <si>
    <r>
      <t xml:space="preserve">Amortization </t>
    </r>
    <r>
      <rPr>
        <i/>
        <sz val="9"/>
        <rFont val="Calibri"/>
        <family val="2"/>
      </rPr>
      <t>(as itemized from statement)</t>
    </r>
  </si>
  <si>
    <r>
      <t xml:space="preserve">Casualty Losses </t>
    </r>
    <r>
      <rPr>
        <i/>
        <sz val="9"/>
        <rFont val="Calibri"/>
        <family val="2"/>
      </rPr>
      <t>(as itemized from statement)</t>
    </r>
  </si>
  <si>
    <r>
      <t xml:space="preserve">One-Time Expenses </t>
    </r>
    <r>
      <rPr>
        <i/>
        <sz val="9"/>
        <rFont val="Calibri"/>
        <family val="2"/>
      </rPr>
      <t>(as itemized from statement)</t>
    </r>
  </si>
  <si>
    <r>
      <t xml:space="preserve">Mortgages, Notes, Bonds Payable in </t>
    </r>
    <r>
      <rPr>
        <b/>
        <sz val="9"/>
        <rFont val="Calibri"/>
        <family val="2"/>
      </rPr>
      <t>&lt;</t>
    </r>
    <r>
      <rPr>
        <sz val="9"/>
        <rFont val="Calibri"/>
        <family val="2"/>
      </rPr>
      <t xml:space="preserve"> One Year</t>
    </r>
  </si>
  <si>
    <r>
      <rPr>
        <sz val="9"/>
        <color rgb="FFC00000"/>
        <rFont val="Calibri"/>
        <family val="2"/>
      </rPr>
      <t>Non-Deductible Portion</t>
    </r>
    <r>
      <rPr>
        <sz val="9"/>
        <rFont val="Calibri"/>
        <family val="2"/>
      </rPr>
      <t xml:space="preserve"> of Travel, Meals &amp; Entertainment
</t>
    </r>
    <r>
      <rPr>
        <i/>
        <sz val="9"/>
        <color theme="8"/>
        <rFont val="Calibri"/>
        <family val="2"/>
      </rPr>
      <t>(See Guidance tab for 2021/2022 Temporary IRS Rule.)</t>
    </r>
  </si>
  <si>
    <t>Total of Partnership 1065 Cash Flow</t>
  </si>
  <si>
    <t xml:space="preserve">Ownership Percentage </t>
  </si>
  <si>
    <t>PARTNERSHIP TOTALS (COMBINED K-1 ANALYSIS AND BUSINESS ANALYSIS)</t>
  </si>
  <si>
    <t>Choose One Option for 1065 Income Trend Calculation</t>
  </si>
  <si>
    <t>TOTAL 1065 Annual Trend</t>
  </si>
  <si>
    <t>11 (2)</t>
  </si>
  <si>
    <t>11 (3)</t>
  </si>
  <si>
    <t>11 (4)</t>
  </si>
  <si>
    <t>11 (5)</t>
  </si>
  <si>
    <t>S Corporation Tax Return (1120-S)</t>
  </si>
  <si>
    <t>K-1 ANALYSIS 1120-S</t>
  </si>
  <si>
    <r>
      <t xml:space="preserve">Ordinary Business </t>
    </r>
    <r>
      <rPr>
        <sz val="9"/>
        <color rgb="FFC00000"/>
        <rFont val="Calibri"/>
        <family val="2"/>
      </rPr>
      <t>Loss</t>
    </r>
  </si>
  <si>
    <r>
      <t xml:space="preserve">Net Rental/Other Real Estate </t>
    </r>
    <r>
      <rPr>
        <sz val="9"/>
        <color rgb="FFC00000"/>
        <rFont val="Calibri"/>
        <family val="2"/>
      </rPr>
      <t>Loss</t>
    </r>
  </si>
  <si>
    <t>(calculator lines 124 through 128)</t>
  </si>
  <si>
    <r>
      <t xml:space="preserve">Amount of </t>
    </r>
    <r>
      <rPr>
        <sz val="9"/>
        <color theme="5"/>
        <rFont val="Calibri"/>
        <family val="2"/>
      </rPr>
      <t xml:space="preserve">Qualifying K-1 Income </t>
    </r>
    <r>
      <rPr>
        <i/>
        <sz val="9"/>
        <color theme="8"/>
        <rFont val="Calibri"/>
        <family val="2"/>
      </rPr>
      <t>(See Guidance tab.)</t>
    </r>
  </si>
  <si>
    <t>BUSINESS ANALYSIS 1120-S</t>
  </si>
  <si>
    <r>
      <rPr>
        <b/>
        <sz val="9"/>
        <rFont val="Calibri"/>
        <family val="2"/>
      </rPr>
      <t>Non-Recurring</t>
    </r>
    <r>
      <rPr>
        <sz val="9"/>
        <rFont val="Calibri"/>
        <family val="2"/>
      </rPr>
      <t xml:space="preserve"> </t>
    </r>
    <r>
      <rPr>
        <sz val="9"/>
        <color rgb="FFC00000"/>
        <rFont val="Calibri"/>
        <family val="2"/>
      </rPr>
      <t>Income</t>
    </r>
  </si>
  <si>
    <r>
      <t>Depletion</t>
    </r>
    <r>
      <rPr>
        <b/>
        <sz val="9"/>
        <rFont val="Calibri"/>
        <family val="2"/>
      </rPr>
      <t xml:space="preserve"> </t>
    </r>
  </si>
  <si>
    <r>
      <t xml:space="preserve">Casualty Losses </t>
    </r>
    <r>
      <rPr>
        <i/>
        <sz val="9"/>
        <rFont val="Calibri"/>
        <family val="2"/>
      </rPr>
      <t>(as itemized from statement</t>
    </r>
    <r>
      <rPr>
        <sz val="9"/>
        <rFont val="Calibri"/>
        <family val="2"/>
      </rPr>
      <t>)</t>
    </r>
  </si>
  <si>
    <t>Choose ONE Option Only for 1120-S Income Trend Calculation</t>
  </si>
  <si>
    <t>TOTAL 1120-S Annual Trend</t>
  </si>
  <si>
    <t>12 (2)</t>
  </si>
  <si>
    <t>12 (3)</t>
  </si>
  <si>
    <t>12 (4)</t>
  </si>
  <si>
    <t>12 (5)</t>
  </si>
  <si>
    <t>Corporation Tax Return (1120)</t>
  </si>
  <si>
    <r>
      <t xml:space="preserve">Taxable </t>
    </r>
    <r>
      <rPr>
        <sz val="9"/>
        <color theme="5"/>
        <rFont val="Calibri"/>
        <family val="2"/>
      </rPr>
      <t xml:space="preserve">Income </t>
    </r>
  </si>
  <si>
    <r>
      <t xml:space="preserve">Taxable </t>
    </r>
    <r>
      <rPr>
        <sz val="9"/>
        <color rgb="FFC00000"/>
        <rFont val="Calibri"/>
        <family val="2"/>
      </rPr>
      <t>Loss</t>
    </r>
  </si>
  <si>
    <t>Total Tax</t>
  </si>
  <si>
    <r>
      <rPr>
        <b/>
        <sz val="9"/>
        <rFont val="Calibri"/>
        <family val="2"/>
      </rPr>
      <t>Non-Recurring</t>
    </r>
    <r>
      <rPr>
        <sz val="9"/>
        <rFont val="Calibri"/>
        <family val="2"/>
      </rPr>
      <t xml:space="preserve"> </t>
    </r>
    <r>
      <rPr>
        <sz val="9"/>
        <color rgb="FFC00000"/>
        <rFont val="Calibri"/>
        <family val="2"/>
      </rPr>
      <t>Gains</t>
    </r>
  </si>
  <si>
    <r>
      <rPr>
        <b/>
        <sz val="9"/>
        <rFont val="Calibri"/>
        <family val="2"/>
      </rPr>
      <t>Non-Recurring</t>
    </r>
    <r>
      <rPr>
        <sz val="9"/>
        <rFont val="Calibri"/>
        <family val="2"/>
      </rPr>
      <t xml:space="preserve"> </t>
    </r>
    <r>
      <rPr>
        <sz val="9"/>
        <color theme="5"/>
        <rFont val="Calibri"/>
        <family val="2"/>
      </rPr>
      <t>Losses</t>
    </r>
  </si>
  <si>
    <r>
      <rPr>
        <b/>
        <sz val="9"/>
        <rFont val="Calibri"/>
        <family val="2"/>
      </rPr>
      <t>Non-Recurring</t>
    </r>
    <r>
      <rPr>
        <sz val="9"/>
        <rFont val="Calibri"/>
        <family val="2"/>
      </rPr>
      <t xml:space="preserve"> </t>
    </r>
    <r>
      <rPr>
        <sz val="9"/>
        <color theme="5"/>
        <rFont val="Calibri"/>
        <family val="2"/>
      </rPr>
      <t>Loss</t>
    </r>
    <r>
      <rPr>
        <sz val="9"/>
        <rFont val="Calibri"/>
        <family val="2"/>
      </rPr>
      <t xml:space="preserve"> </t>
    </r>
  </si>
  <si>
    <r>
      <t>Net Operating</t>
    </r>
    <r>
      <rPr>
        <sz val="9"/>
        <color rgb="FF678D1C"/>
        <rFont val="Calibri"/>
        <family val="2"/>
      </rPr>
      <t xml:space="preserve"> </t>
    </r>
    <r>
      <rPr>
        <sz val="9"/>
        <color theme="5"/>
        <rFont val="Calibri"/>
        <family val="2"/>
      </rPr>
      <t>Loss</t>
    </r>
    <r>
      <rPr>
        <sz val="9"/>
        <color rgb="FF678D1C"/>
        <rFont val="Calibri"/>
        <family val="2"/>
      </rPr>
      <t xml:space="preserve"> </t>
    </r>
  </si>
  <si>
    <t>Subtotal</t>
  </si>
  <si>
    <t>%</t>
  </si>
  <si>
    <t>W-2 Compensation from Corporation</t>
  </si>
  <si>
    <t>Choose One Option for 1120 Income Trend Calculation</t>
  </si>
  <si>
    <t>TOTAL 1120 Annual Trend</t>
  </si>
  <si>
    <t>13 (2)</t>
  </si>
  <si>
    <t>13 (3)</t>
  </si>
  <si>
    <t>13 (4)</t>
  </si>
  <si>
    <t>13 (5)</t>
  </si>
  <si>
    <t>Annual Trend</t>
  </si>
  <si>
    <t>Monthly Trend</t>
  </si>
  <si>
    <t>GRAND TOTAL</t>
  </si>
  <si>
    <t>1040 Page 1</t>
  </si>
  <si>
    <t>Form 2106</t>
  </si>
  <si>
    <t>Schedule B</t>
  </si>
  <si>
    <t>Schedule C</t>
  </si>
  <si>
    <t>Schedule D</t>
  </si>
  <si>
    <t>Form 6252</t>
  </si>
  <si>
    <t>Schedule E (Royalty)</t>
  </si>
  <si>
    <t>Schedule F</t>
  </si>
  <si>
    <t>Partnerships K-1 (&lt;25%)</t>
  </si>
  <si>
    <t>Partnerships Self-Employed</t>
  </si>
  <si>
    <t>Corporations</t>
  </si>
  <si>
    <t xml:space="preserve">Total Annual Trend </t>
  </si>
  <si>
    <t>Total Monthly Qualifying Income/Loss</t>
  </si>
  <si>
    <t>COMMENTS/NOTES:</t>
  </si>
  <si>
    <t xml:space="preserve"> (AMITRAC) Guidance and Help</t>
  </si>
  <si>
    <t>Individual Tax Return (1040)</t>
  </si>
  <si>
    <t>HELP</t>
  </si>
  <si>
    <t>Indicate if you will be applying Freddie Mac/similar guidelines to the Corporate Returns Section. (Note the AMITRAC defaults/assumes Fannie Mae/similar guidelines unless “YES” is chosen from the drop-down menu.)</t>
  </si>
  <si>
    <t>Line 1</t>
  </si>
  <si>
    <t>Line 2</t>
  </si>
  <si>
    <t>Line 3</t>
  </si>
  <si>
    <t>Line 4</t>
  </si>
  <si>
    <t>Enter the recurring amounts of Received IRAs, Pensions and Annuities from:</t>
  </si>
  <si>
    <t>2019 — Line 4a and 4c (combined) of the 1040, page 1.</t>
  </si>
  <si>
    <t>Line 5</t>
  </si>
  <si>
    <t>Enter the recurring amounts of Taxable IRAs, Pensions and Annuities from:</t>
  </si>
  <si>
    <t>2019 — Line 4b and 4d (combined) of the 1040, page 1.</t>
  </si>
  <si>
    <t>NOTE: If you enter an amount on Line 5 of the AMITRAC, you must enter an amount on Line 4 that is ≥ the amount entered on Line 5.</t>
  </si>
  <si>
    <t>Line 6</t>
  </si>
  <si>
    <t>Line 7</t>
  </si>
  <si>
    <t>Enter the amount of recurring Unemployment Compensation from:</t>
  </si>
  <si>
    <t>Line 8</t>
  </si>
  <si>
    <t>Enter the recurring amounts of Received Social Security from:</t>
  </si>
  <si>
    <t>NOTE: If the above indicated lines are blank, enter the amount(s) from AMITRAC Line 9 (below), to effectively indicate that the Social Security Income is 100% taxable.</t>
  </si>
  <si>
    <t>Line 9</t>
  </si>
  <si>
    <t>Enter the recurring amounts of Taxable Social Security from:</t>
  </si>
  <si>
    <t>NOTE: If you enter an amount on Line 9 of the AMITRAC, you must enter an amount on Line 8 that is ≥ Line 9.</t>
  </si>
  <si>
    <t>Line 10</t>
  </si>
  <si>
    <t>Line 11</t>
  </si>
  <si>
    <t>Line 12</t>
  </si>
  <si>
    <t>Line 13</t>
  </si>
  <si>
    <t>The AMITRAC will provide the annual trend based upon the option chosen on Line 12.</t>
  </si>
  <si>
    <t>Effective for the 2018 tax year, Form 2106 is for the following filers only: Armed Forces reservists, qualified performing artists, fee-based state or local government officials and employees with impairment-related work expenses. Check the product/program guidelines to determine whether 2106 expenses must be considered.</t>
  </si>
  <si>
    <t>Line 14</t>
  </si>
  <si>
    <t xml:space="preserve">Vehicle Expenses — determine the method of vehicle expenses claimed by the taxpayer. </t>
  </si>
  <si>
    <t xml:space="preserve">—   Form 2106, review Line 22. If Line 22 is complete, the Standard Mileage Rate was claimed. If Line 22 is blank (or $0), Actual Expenses were claimed. Complete Line 15 of the AMITRAC if the Standard Mileage Rate was claimed. Complete Line 17 the AMITRAC if Actual Expenses were claimed. Do not complete both lines. </t>
  </si>
  <si>
    <t>Line 15</t>
  </si>
  <si>
    <r>
      <t xml:space="preserve">Enter the combined amounts of Business Miles on </t>
    </r>
    <r>
      <rPr>
        <sz val="10"/>
        <color rgb="FFC00000"/>
        <rFont val="Arial"/>
        <family val="2"/>
      </rPr>
      <t>Lines 13a and 13b</t>
    </r>
    <r>
      <rPr>
        <sz val="10"/>
        <color theme="2"/>
        <rFont val="Arial"/>
        <family val="2"/>
      </rPr>
      <t xml:space="preserve"> if the taxpayer claimed the Standard Mileage Rate (as indicated above).</t>
    </r>
  </si>
  <si>
    <t>Line 16</t>
  </si>
  <si>
    <t xml:space="preserve">The AMITRAC will determine the (Standard Mileage Rate) Depreciation add back, based upon the amount of Business Miles entered on Line 17 and the Prior and Most Recent Years indicated on the top of the AMITRAC.
</t>
  </si>
  <si>
    <t>Line 17</t>
  </si>
  <si>
    <r>
      <t>Enter the combined amounts of Actual Depreciation on</t>
    </r>
    <r>
      <rPr>
        <sz val="10"/>
        <color rgb="FFC00000"/>
        <rFont val="Arial"/>
        <family val="2"/>
      </rPr>
      <t xml:space="preserve"> Lines 28a and 28b</t>
    </r>
    <r>
      <rPr>
        <sz val="10"/>
        <color theme="2"/>
        <rFont val="Arial"/>
        <family val="2"/>
      </rPr>
      <t xml:space="preserve"> if the taxpayer claimed Actual Expenses (as indicated above).</t>
    </r>
  </si>
  <si>
    <t>Line 18</t>
  </si>
  <si>
    <t>Line 19</t>
  </si>
  <si>
    <t>Line 20</t>
  </si>
  <si>
    <t>The AMITRAC will provide the annual trend based upon the option chosen on Line 20.</t>
  </si>
  <si>
    <t>Interest and Dividends (Schedule B)</t>
  </si>
  <si>
    <t>Line 21</t>
  </si>
  <si>
    <t>Line 22</t>
  </si>
  <si>
    <t>Line 23</t>
  </si>
  <si>
    <t>Line 24</t>
  </si>
  <si>
    <t>Line 25</t>
  </si>
  <si>
    <t>Line 26</t>
  </si>
  <si>
    <t>Enter the Name of the Business for which you are entering data.</t>
  </si>
  <si>
    <t>Line 27</t>
  </si>
  <si>
    <r>
      <t xml:space="preserve">Enter the amount of Profit from </t>
    </r>
    <r>
      <rPr>
        <sz val="10"/>
        <color rgb="FFC00000"/>
        <rFont val="Arial"/>
        <family val="2"/>
      </rPr>
      <t>Line 31 of Schedule C</t>
    </r>
    <r>
      <rPr>
        <sz val="10"/>
        <color theme="2"/>
        <rFont val="Arial"/>
        <family val="2"/>
      </rPr>
      <t>.</t>
    </r>
  </si>
  <si>
    <t>Line 28</t>
  </si>
  <si>
    <r>
      <t>Enter the amount of Loss from</t>
    </r>
    <r>
      <rPr>
        <sz val="10"/>
        <color rgb="FFC00000"/>
        <rFont val="Arial"/>
        <family val="2"/>
      </rPr>
      <t xml:space="preserve"> Line 31 of Schedule C</t>
    </r>
    <r>
      <rPr>
        <sz val="10"/>
        <color theme="2"/>
        <rFont val="Arial"/>
        <family val="2"/>
      </rPr>
      <t>.</t>
    </r>
  </si>
  <si>
    <t>Line 29</t>
  </si>
  <si>
    <r>
      <t xml:space="preserve">Enter the amount of Non-Recurring Income from </t>
    </r>
    <r>
      <rPr>
        <sz val="10"/>
        <color rgb="FFC00000"/>
        <rFont val="Arial"/>
        <family val="2"/>
      </rPr>
      <t>Line 6 of Schedule C</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</si>
  <si>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30</t>
  </si>
  <si>
    <t>Line 31</t>
  </si>
  <si>
    <t>Line 32</t>
  </si>
  <si>
    <t>Line 33</t>
  </si>
  <si>
    <r>
      <t xml:space="preserve">Enter the amount of Business Use of Home expenses from </t>
    </r>
    <r>
      <rPr>
        <sz val="10"/>
        <color rgb="FFC00000"/>
        <rFont val="Arial"/>
        <family val="2"/>
      </rPr>
      <t>Line 30</t>
    </r>
    <r>
      <rPr>
        <sz val="10"/>
        <color theme="2"/>
        <rFont val="Arial"/>
        <family val="2"/>
      </rPr>
      <t>.</t>
    </r>
  </si>
  <si>
    <t xml:space="preserve">
NOTE: Form 8829 must be attached to the Tax Return unless the simplified method was claimed.</t>
  </si>
  <si>
    <t xml:space="preserve">—  Schedule C: If there are business miles on Line 44a AND vehicle expenses on either Line 9 of the Schedule C or Line 30 of Form 4562, verify that the Standard Mileage Rate was claimed. Multiply the mileage listed by the approriate Standard Mileage Rates below. If the product plus parking and tolls (if any) equals the amount on Line 9, the Standard Mileage Rate was claimed.   </t>
  </si>
  <si>
    <t>Line 34</t>
  </si>
  <si>
    <r>
      <rPr>
        <sz val="10"/>
        <color theme="2"/>
        <rFont val="Arial"/>
        <family val="2"/>
      </rPr>
      <t xml:space="preserve">Enter the amount of business miles from </t>
    </r>
    <r>
      <rPr>
        <sz val="10"/>
        <color rgb="FFC00000"/>
        <rFont val="Arial"/>
        <family val="2"/>
      </rPr>
      <t>Line 44a of Schedule C</t>
    </r>
    <r>
      <rPr>
        <sz val="10"/>
        <color theme="2"/>
        <rFont val="Arial"/>
        <family val="2"/>
      </rPr>
      <t xml:space="preserve"> or</t>
    </r>
    <r>
      <rPr>
        <sz val="10"/>
        <color rgb="FFC00000"/>
        <rFont val="Arial"/>
        <family val="2"/>
      </rPr>
      <t xml:space="preserve"> Line 30 of Form 4562 (all columns)</t>
    </r>
    <r>
      <rPr>
        <sz val="10"/>
        <color theme="2"/>
        <rFont val="Arial"/>
        <family val="2"/>
      </rPr>
      <t xml:space="preserve"> </t>
    </r>
    <r>
      <rPr>
        <b/>
        <u/>
        <sz val="10"/>
        <color theme="2"/>
        <rFont val="Arial"/>
        <family val="2"/>
      </rPr>
      <t>only if the taxpayer claimed the Standard Mileage Rate</t>
    </r>
    <r>
      <rPr>
        <b/>
        <sz val="10"/>
        <color theme="2"/>
        <rFont val="Arial"/>
        <family val="2"/>
      </rPr>
      <t xml:space="preserve"> </t>
    </r>
    <r>
      <rPr>
        <sz val="10"/>
        <color theme="2"/>
        <rFont val="Arial"/>
        <family val="2"/>
      </rPr>
      <t>(as indicated above, HELP)</t>
    </r>
    <r>
      <rPr>
        <sz val="10"/>
        <color theme="4"/>
        <rFont val="Arial"/>
        <family val="2"/>
      </rPr>
      <t>.</t>
    </r>
    <r>
      <rPr>
        <sz val="10"/>
        <color theme="5"/>
        <rFont val="Arial"/>
        <family val="2"/>
      </rPr>
      <t xml:space="preserve"> Enter the Business Miles from </t>
    </r>
    <r>
      <rPr>
        <sz val="10"/>
        <color rgb="FFC00000"/>
        <rFont val="Arial"/>
        <family val="2"/>
      </rPr>
      <t>Line 5a if reviewing Form Schedule C-EZ</t>
    </r>
    <r>
      <rPr>
        <sz val="10"/>
        <color theme="5"/>
        <rFont val="Arial"/>
        <family val="2"/>
      </rPr>
      <t xml:space="preserve"> and Vehicle Expenses were claimed on Line 2.
</t>
    </r>
    <r>
      <rPr>
        <sz val="10"/>
        <color theme="3"/>
        <rFont val="Arial"/>
        <family val="2"/>
      </rPr>
      <t xml:space="preserve">
</t>
    </r>
    <r>
      <rPr>
        <b/>
        <i/>
        <sz val="10"/>
        <color theme="9"/>
        <rFont val="Arial"/>
        <family val="2"/>
      </rPr>
      <t>NOTE: Schedule C-EZ was retired in tax year 2019.</t>
    </r>
  </si>
  <si>
    <t>Line 35</t>
  </si>
  <si>
    <t>The AMITRAC will determine the Depreciation Portion (Standard Mileage Rate) add back, based upon the amount of Business Miles entered on Line 31 and the Prior and Most Recent Years indicated.</t>
  </si>
  <si>
    <t>Line 36</t>
  </si>
  <si>
    <r>
      <t xml:space="preserve">Enter any Amortization itemized on </t>
    </r>
    <r>
      <rPr>
        <sz val="10"/>
        <color rgb="FFC00000"/>
        <rFont val="Arial"/>
        <family val="2"/>
      </rPr>
      <t>Page 2, Part V of the Schedule C</t>
    </r>
    <r>
      <rPr>
        <sz val="10"/>
        <color theme="2"/>
        <rFont val="Arial"/>
        <family val="2"/>
      </rPr>
      <t xml:space="preserve">. 
</t>
    </r>
    <r>
      <rPr>
        <b/>
        <i/>
        <sz val="10"/>
        <color theme="9"/>
        <rFont val="Arial"/>
        <family val="2"/>
      </rPr>
      <t>NOTE: Do not enter the entire amount from Part V. Enter only the amounts (if any) that can be determined to be Amortization.</t>
    </r>
  </si>
  <si>
    <t>Line 37</t>
  </si>
  <si>
    <r>
      <t xml:space="preserve">Enter any Casualty Losses that have been identified on </t>
    </r>
    <r>
      <rPr>
        <sz val="10"/>
        <color rgb="FFC00000"/>
        <rFont val="Arial"/>
        <family val="2"/>
      </rPr>
      <t>Page 2, Part V of the Schedule C</t>
    </r>
    <r>
      <rPr>
        <sz val="10"/>
        <color theme="2"/>
        <rFont val="Arial"/>
        <family val="2"/>
      </rPr>
      <t xml:space="preserve">, that can be determined as non-recurring. 
</t>
    </r>
    <r>
      <rPr>
        <b/>
        <i/>
        <sz val="10"/>
        <color theme="9"/>
        <rFont val="Arial"/>
        <family val="2"/>
      </rPr>
      <t>NOTE: Do not enter the entire amount from Part V. Enter only the amounts (if any) that can be determined to be non-recurring Casualty Losses.</t>
    </r>
  </si>
  <si>
    <t>Line 38</t>
  </si>
  <si>
    <r>
      <t xml:space="preserve">Enter any One-Time Expenses that have been identified on </t>
    </r>
    <r>
      <rPr>
        <sz val="10"/>
        <color rgb="FFC00000"/>
        <rFont val="Arial"/>
        <family val="2"/>
      </rPr>
      <t>Page 2, Part V of the Schedule C</t>
    </r>
    <r>
      <rPr>
        <sz val="10"/>
        <color theme="2"/>
        <rFont val="Arial"/>
        <family val="2"/>
      </rPr>
      <t xml:space="preserve">. 
</t>
    </r>
    <r>
      <rPr>
        <b/>
        <i/>
        <sz val="10"/>
        <color theme="9"/>
        <rFont val="Arial"/>
        <family val="2"/>
      </rPr>
      <t>NOTE: Do not enter the entire amount from Part V. Enter only the amounts (if any) that can be verified to be non-recurring.</t>
    </r>
  </si>
  <si>
    <t>Line 39</t>
  </si>
  <si>
    <t>Line 40</t>
  </si>
  <si>
    <t>Line 41</t>
  </si>
  <si>
    <t>The AMITRAC will provide the annual trend based upon the option chosen on Line 40.</t>
  </si>
  <si>
    <t>Line 42</t>
  </si>
  <si>
    <r>
      <t xml:space="preserve">Enter the amount of recurring Capital Gains from </t>
    </r>
    <r>
      <rPr>
        <sz val="10"/>
        <color rgb="FFC00000"/>
        <rFont val="Arial"/>
        <family val="2"/>
      </rPr>
      <t>Line 16 of Schedule D</t>
    </r>
    <r>
      <rPr>
        <sz val="10"/>
        <color theme="2"/>
        <rFont val="Arial"/>
        <family val="2"/>
      </rPr>
      <t>.</t>
    </r>
  </si>
  <si>
    <t>Line 43</t>
  </si>
  <si>
    <t>Line 44</t>
  </si>
  <si>
    <t>Line 45</t>
  </si>
  <si>
    <t>Line 46</t>
  </si>
  <si>
    <t>The AMITRAC will provide the annual trend based upon the option chosen on Line 45.</t>
  </si>
  <si>
    <t>Line 47</t>
  </si>
  <si>
    <r>
      <t>Enter the amount of recurring Principal Payments from</t>
    </r>
    <r>
      <rPr>
        <sz val="10"/>
        <color rgb="FFC00000"/>
        <rFont val="Arial"/>
        <family val="2"/>
      </rPr>
      <t xml:space="preserve"> Line 21 of Form 6252</t>
    </r>
    <r>
      <rPr>
        <sz val="10"/>
        <color theme="2"/>
        <rFont val="Arial"/>
        <family val="2"/>
      </rPr>
      <t>.</t>
    </r>
  </si>
  <si>
    <t>Line 48</t>
  </si>
  <si>
    <t>Line 49</t>
  </si>
  <si>
    <t>Line 50</t>
  </si>
  <si>
    <t>The AMITRAC will provide the annual trend based upon the option chosen on Line 49.</t>
  </si>
  <si>
    <t>Line 51</t>
  </si>
  <si>
    <r>
      <t xml:space="preserve">Enter the amount of Royalty Income from </t>
    </r>
    <r>
      <rPr>
        <sz val="10"/>
        <color rgb="FFC00000"/>
        <rFont val="Arial"/>
        <family val="2"/>
      </rPr>
      <t>Line 4 of Schedule E</t>
    </r>
    <r>
      <rPr>
        <sz val="10"/>
        <color theme="2"/>
        <rFont val="Arial"/>
        <family val="2"/>
      </rPr>
      <t>.</t>
    </r>
  </si>
  <si>
    <t>Line 52</t>
  </si>
  <si>
    <r>
      <t xml:space="preserve">Enter the amount of Total Expenses from </t>
    </r>
    <r>
      <rPr>
        <sz val="10"/>
        <color rgb="FFC00000"/>
        <rFont val="Arial"/>
        <family val="2"/>
      </rPr>
      <t>Line 20 of Schedule E</t>
    </r>
    <r>
      <rPr>
        <sz val="10"/>
        <color theme="2"/>
        <rFont val="Arial"/>
        <family val="2"/>
      </rPr>
      <t>.</t>
    </r>
  </si>
  <si>
    <t>Line 53</t>
  </si>
  <si>
    <r>
      <t>Enter the amount of Depreciation from</t>
    </r>
    <r>
      <rPr>
        <sz val="10"/>
        <color rgb="FFC00000"/>
        <rFont val="Arial"/>
        <family val="2"/>
      </rPr>
      <t xml:space="preserve"> Line 18 of Schedule E.</t>
    </r>
  </si>
  <si>
    <t>Line 54</t>
  </si>
  <si>
    <t>Line 55</t>
  </si>
  <si>
    <t>Line 56</t>
  </si>
  <si>
    <t>The AMITRAC will provide the annual trend based upon the option chosen on Line 55.</t>
  </si>
  <si>
    <t>Rental Real Estate (Schedule E)</t>
  </si>
  <si>
    <t xml:space="preserve">Utilize the Appropriate Rental Income Calculator to determine qualifying Rental Income/Loss. Links to Fannie Mae and Freddie Mac Rental Income Calculators can be found on archmi.com and archmicu.com. </t>
  </si>
  <si>
    <t>Line 57</t>
  </si>
  <si>
    <r>
      <t xml:space="preserve">Enter the amount of Profit from </t>
    </r>
    <r>
      <rPr>
        <sz val="10"/>
        <color rgb="FFC00000"/>
        <rFont val="Arial"/>
        <family val="2"/>
      </rPr>
      <t>Line 34 of Schedule F</t>
    </r>
    <r>
      <rPr>
        <sz val="10"/>
        <color theme="2"/>
        <rFont val="Arial"/>
        <family val="2"/>
      </rPr>
      <t>.</t>
    </r>
  </si>
  <si>
    <t>Line 58</t>
  </si>
  <si>
    <r>
      <t xml:space="preserve">Enter the amount of Loss from </t>
    </r>
    <r>
      <rPr>
        <sz val="10"/>
        <color rgb="FFC00000"/>
        <rFont val="Arial"/>
        <family val="2"/>
      </rPr>
      <t>Line 34 of Schedule F</t>
    </r>
    <r>
      <rPr>
        <sz val="10"/>
        <color theme="2"/>
        <rFont val="Arial"/>
        <family val="2"/>
      </rPr>
      <t>.</t>
    </r>
  </si>
  <si>
    <t>Line 59</t>
  </si>
  <si>
    <r>
      <t xml:space="preserve">Enter the </t>
    </r>
    <r>
      <rPr>
        <sz val="10"/>
        <color rgb="FFC00000"/>
        <rFont val="Arial"/>
        <family val="2"/>
      </rPr>
      <t>Non-Taxable Amounts</t>
    </r>
    <r>
      <rPr>
        <sz val="10"/>
        <color theme="2"/>
        <rFont val="Arial"/>
        <family val="2"/>
      </rPr>
      <t xml:space="preserve"> of Ongoing Co-op and CCC Payments from </t>
    </r>
    <r>
      <rPr>
        <sz val="10"/>
        <color rgb="FFC00000"/>
        <rFont val="Arial"/>
        <family val="2"/>
      </rPr>
      <t>Lines 3, 4, 5 and 6 of Schedule F</t>
    </r>
    <r>
      <rPr>
        <sz val="10"/>
        <color theme="2"/>
        <rFont val="Arial"/>
        <family val="2"/>
      </rPr>
      <t>.</t>
    </r>
  </si>
  <si>
    <t>NOTE: Non-taxable amounts are the difference between the Amounts Received and the Taxable Amounts 
(3a-3b)+(4a-4b)+(5b-5c)+(6a-6b).</t>
  </si>
  <si>
    <t>Line 60</t>
  </si>
  <si>
    <r>
      <t xml:space="preserve">Enter the amount of Non-Recurring Income from </t>
    </r>
    <r>
      <rPr>
        <sz val="10"/>
        <color rgb="FFC00000"/>
        <rFont val="Arial"/>
        <family val="2"/>
      </rPr>
      <t>Line 8 of Schedule F</t>
    </r>
    <r>
      <rPr>
        <sz val="10"/>
        <color theme="2"/>
        <rFont val="Arial"/>
        <family val="2"/>
      </rPr>
      <t>. Note: All “other” income is considered non-recurring unless (1) it can be identified, (2) there is a history and (3) it can be documented as ongoing.</t>
    </r>
  </si>
  <si>
    <t>Line 61</t>
  </si>
  <si>
    <r>
      <t xml:space="preserve">Enter the amount of Depreciation from </t>
    </r>
    <r>
      <rPr>
        <sz val="10"/>
        <color rgb="FFC00000"/>
        <rFont val="Arial"/>
        <family val="2"/>
      </rPr>
      <t>Line 14 of Schedule F</t>
    </r>
    <r>
      <rPr>
        <sz val="10"/>
        <color theme="2"/>
        <rFont val="Arial"/>
        <family val="2"/>
      </rPr>
      <t>.</t>
    </r>
  </si>
  <si>
    <t>Line 62</t>
  </si>
  <si>
    <r>
      <t xml:space="preserve">Enter the amount of Depletion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depletion.</t>
    </r>
  </si>
  <si>
    <t>Line 63</t>
  </si>
  <si>
    <r>
      <t xml:space="preserve">Enter the amount of Amortization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amortization.</t>
    </r>
  </si>
  <si>
    <t>Line 64</t>
  </si>
  <si>
    <r>
      <t xml:space="preserve">Enter the amount of Non-Recurring Expenses (as determined)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non-recurring expenses.</t>
    </r>
  </si>
  <si>
    <t>Line 65</t>
  </si>
  <si>
    <r>
      <t xml:space="preserve">Enter the amount of Business Use of Home Expenses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business use of home expenses.</t>
    </r>
  </si>
  <si>
    <t>Line 66</t>
  </si>
  <si>
    <t>Line 67</t>
  </si>
  <si>
    <t>Line 68</t>
  </si>
  <si>
    <t>Partnership K-1 (Form 1065) &lt;25% Ownership Only</t>
  </si>
  <si>
    <t>Line 69</t>
  </si>
  <si>
    <t>Enter the Name of the Partnership for which you are entering data.</t>
  </si>
  <si>
    <t>Line 70</t>
  </si>
  <si>
    <r>
      <t xml:space="preserve">Enter the amount of Ordinary Business Income from </t>
    </r>
    <r>
      <rPr>
        <sz val="10"/>
        <color rgb="FFC00000"/>
        <rFont val="Arial"/>
        <family val="2"/>
      </rPr>
      <t>Form 1065, Schedule K-1, Line 1</t>
    </r>
    <r>
      <rPr>
        <sz val="10"/>
        <color theme="2"/>
        <rFont val="Arial"/>
        <family val="2"/>
      </rPr>
      <t>.</t>
    </r>
  </si>
  <si>
    <t>Line 71</t>
  </si>
  <si>
    <r>
      <t xml:space="preserve">Enter the amount of Ordinary Business Loss from </t>
    </r>
    <r>
      <rPr>
        <sz val="10"/>
        <color rgb="FFC00000"/>
        <rFont val="Arial"/>
        <family val="2"/>
      </rPr>
      <t xml:space="preserve">Form 1065, Schedule K-1, Line 1 </t>
    </r>
    <r>
      <rPr>
        <sz val="10"/>
        <color theme="2"/>
        <rFont val="Arial"/>
        <family val="2"/>
      </rPr>
      <t>(only if the amount is deemed significant).</t>
    </r>
  </si>
  <si>
    <t>Line 72</t>
  </si>
  <si>
    <r>
      <t xml:space="preserve">Enter the combined amounts of Net Rental Real Estate and Other Net Rental Income from </t>
    </r>
    <r>
      <rPr>
        <sz val="10"/>
        <color rgb="FFC00000"/>
        <rFont val="Arial"/>
        <family val="2"/>
      </rPr>
      <t>Form 1065, Schedule K-1, Line 2 and Line 3</t>
    </r>
    <r>
      <rPr>
        <sz val="10"/>
        <color theme="2"/>
        <rFont val="Arial"/>
        <family val="2"/>
      </rPr>
      <t>.</t>
    </r>
  </si>
  <si>
    <t>Line 73</t>
  </si>
  <si>
    <r>
      <t>Enter the combined amounts of Net Rental Real Estate and Other Net Rental Loss from Form 1065,</t>
    </r>
    <r>
      <rPr>
        <sz val="10"/>
        <color rgb="FFC00000"/>
        <rFont val="Arial"/>
        <family val="2"/>
      </rPr>
      <t xml:space="preserve"> Schedule K-1, Line 2 and Line 3</t>
    </r>
    <r>
      <rPr>
        <sz val="10"/>
        <color theme="2"/>
        <rFont val="Arial"/>
        <family val="2"/>
      </rPr>
      <t>.</t>
    </r>
  </si>
  <si>
    <t>Line 74</t>
  </si>
  <si>
    <t>Line 75</t>
  </si>
  <si>
    <r>
      <t xml:space="preserve">Enter the amount of the Distributions from </t>
    </r>
    <r>
      <rPr>
        <sz val="10"/>
        <color rgb="FFC00000"/>
        <rFont val="Arial"/>
        <family val="2"/>
      </rPr>
      <t>Form 1065, Schedule K-1, Line 19a.</t>
    </r>
  </si>
  <si>
    <t>Line 76</t>
  </si>
  <si>
    <t>Line 77</t>
  </si>
  <si>
    <t>GUIDANCE FOR ANALYSIS:</t>
  </si>
  <si>
    <t>In order to consider Profits (Line 74) that are not supported by Distributions (Line 75), business solvency must be determined.</t>
  </si>
  <si>
    <t>(Solvency means that the business has at least as much in current assets as it has in current liabilities.)</t>
  </si>
  <si>
    <t>Line 78</t>
  </si>
  <si>
    <t>Line 79</t>
  </si>
  <si>
    <t>Line 80</t>
  </si>
  <si>
    <r>
      <rPr>
        <b/>
        <i/>
        <sz val="10"/>
        <color theme="9"/>
        <rFont val="Arial"/>
        <family val="2"/>
      </rPr>
      <t>NOTE: Generally, Guaranteed Payments is acceptable qualifying income, provided there is a two-year history of receipt and an absence of negative information (such as a business loss or other indications it will not continue). Use of Guaranteed Payments from Capital requires proof of continuance</t>
    </r>
    <r>
      <rPr>
        <b/>
        <i/>
        <sz val="10"/>
        <color rgb="FFFFC000"/>
        <rFont val="Arial"/>
        <family val="2"/>
      </rPr>
      <t>.</t>
    </r>
  </si>
  <si>
    <t>Line 81</t>
  </si>
  <si>
    <t>Line 82</t>
  </si>
  <si>
    <t>Line 83</t>
  </si>
  <si>
    <t>Line 84</t>
  </si>
  <si>
    <t>Line 85</t>
  </si>
  <si>
    <t>Line 86</t>
  </si>
  <si>
    <t>Line 87</t>
  </si>
  <si>
    <t>Line 88</t>
  </si>
  <si>
    <t>Line 89</t>
  </si>
  <si>
    <t>Line 90</t>
  </si>
  <si>
    <t>Line 91</t>
  </si>
  <si>
    <t>Line 92</t>
  </si>
  <si>
    <t>Line 93</t>
  </si>
  <si>
    <t>Line 94</t>
  </si>
  <si>
    <t>Line 95</t>
  </si>
  <si>
    <t>Line 96</t>
  </si>
  <si>
    <t>Line 97</t>
  </si>
  <si>
    <t>Line 98</t>
  </si>
  <si>
    <t>Partnership Tax Return (Form 1065) — Self-Employed</t>
  </si>
  <si>
    <t>K-1 Analysis 1065</t>
  </si>
  <si>
    <t>Line 99</t>
  </si>
  <si>
    <t>Line 100</t>
  </si>
  <si>
    <t>Line 101</t>
  </si>
  <si>
    <r>
      <t xml:space="preserve">Enter the amount of Ordinary Business Loss from </t>
    </r>
    <r>
      <rPr>
        <sz val="10"/>
        <color rgb="FFC00000"/>
        <rFont val="Arial"/>
        <family val="2"/>
      </rPr>
      <t>Form 1065, Schedule K-1, Line 1.</t>
    </r>
    <r>
      <rPr>
        <sz val="10"/>
        <color theme="2"/>
        <rFont val="Arial"/>
        <family val="2"/>
      </rPr>
      <t xml:space="preserve"> </t>
    </r>
  </si>
  <si>
    <t>Line 102</t>
  </si>
  <si>
    <r>
      <t xml:space="preserve">Enter the combined amounts of Net Rental Real Estate and Other Net Rental Income from </t>
    </r>
    <r>
      <rPr>
        <sz val="10"/>
        <color rgb="FFC00000"/>
        <rFont val="Arial"/>
        <family val="2"/>
      </rPr>
      <t>Form 1065, Schedule K-1, Line 2 and Line 3.</t>
    </r>
  </si>
  <si>
    <t>Line 103</t>
  </si>
  <si>
    <r>
      <t>Enter the combined amounts of Net Rental Real Estate and Other Net Rental Loss from</t>
    </r>
    <r>
      <rPr>
        <sz val="10"/>
        <color rgb="FFC00000"/>
        <rFont val="Arial"/>
        <family val="2"/>
      </rPr>
      <t xml:space="preserve"> Form 1065, Schedule K-1, Line 2 and Line 3</t>
    </r>
    <r>
      <rPr>
        <sz val="10"/>
        <color theme="2"/>
        <rFont val="Arial"/>
        <family val="2"/>
      </rPr>
      <t>.</t>
    </r>
  </si>
  <si>
    <t>Line 104</t>
  </si>
  <si>
    <t>Line 105</t>
  </si>
  <si>
    <t>Line 106</t>
  </si>
  <si>
    <t>Line 107</t>
  </si>
  <si>
    <t>Line 108</t>
  </si>
  <si>
    <t>Line 109</t>
  </si>
  <si>
    <t>Line 110</t>
  </si>
  <si>
    <t>Line 111</t>
  </si>
  <si>
    <t>Business Analysis 1065</t>
  </si>
  <si>
    <t>Line 112</t>
  </si>
  <si>
    <r>
      <t xml:space="preserve">Enter the amount of Non-Recurring Income from </t>
    </r>
    <r>
      <rPr>
        <sz val="10"/>
        <color rgb="FFC00000"/>
        <rFont val="Arial"/>
        <family val="2"/>
      </rPr>
      <t>Line 4 of Form 1065</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</si>
  <si>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113</t>
  </si>
  <si>
    <r>
      <t xml:space="preserve">Enter the amount of Non-Recurring Loss from </t>
    </r>
    <r>
      <rPr>
        <sz val="10"/>
        <color rgb="FFC00000"/>
        <rFont val="Arial"/>
        <family val="2"/>
      </rPr>
      <t>Line 4 of Form 1065</t>
    </r>
    <r>
      <rPr>
        <sz val="10"/>
        <color theme="2"/>
        <rFont val="Arial"/>
        <family val="2"/>
      </rPr>
      <t>. Enter only non-recurring loss — loss that isn’t determined to be non-recurring should not be entered.</t>
    </r>
  </si>
  <si>
    <t>Line 114</t>
  </si>
  <si>
    <r>
      <t xml:space="preserve">Enter the amount of Non-Recurring Income from </t>
    </r>
    <r>
      <rPr>
        <sz val="10"/>
        <color rgb="FFC00000"/>
        <rFont val="Arial"/>
        <family val="2"/>
      </rPr>
      <t>Lines 5, 6 and/or 7 of Form 1065</t>
    </r>
    <r>
      <rPr>
        <sz val="10"/>
        <color theme="2"/>
        <rFont val="Arial"/>
        <family val="2"/>
      </rPr>
      <t xml:space="preserve">. 
</t>
    </r>
    <r>
      <rPr>
        <b/>
        <i/>
        <sz val="10"/>
        <color theme="9"/>
        <rFont val="Arial"/>
        <family val="2"/>
      </rPr>
      <t>NOTE: All of these “other” income sources are considered non-recurring unless (1) there is a history and (2) they can be documented as ongoing.</t>
    </r>
  </si>
  <si>
    <t>Line 115</t>
  </si>
  <si>
    <r>
      <t xml:space="preserve">Enter the amount of Non-Recurring Loss from </t>
    </r>
    <r>
      <rPr>
        <sz val="10"/>
        <color rgb="FFC00000"/>
        <rFont val="Arial"/>
        <family val="2"/>
      </rPr>
      <t>Lines 5, 6 and/or 7 of Form 1065</t>
    </r>
    <r>
      <rPr>
        <sz val="10"/>
        <color theme="2"/>
        <rFont val="Arial"/>
        <family val="2"/>
      </rPr>
      <t>. Enter only non-recurring loss — loss that isn’t determined to be non-recurring should not be entered.</t>
    </r>
  </si>
  <si>
    <t>Line 116</t>
  </si>
  <si>
    <r>
      <t xml:space="preserve">Enter the amount of Depreciation from </t>
    </r>
    <r>
      <rPr>
        <sz val="10"/>
        <color rgb="FFC00000"/>
        <rFont val="Arial"/>
        <family val="2"/>
      </rPr>
      <t>Line 16a of Form 1065 and/or Line 14 of Form 8825</t>
    </r>
    <r>
      <rPr>
        <sz val="10"/>
        <color theme="2"/>
        <rFont val="Arial"/>
        <family val="2"/>
      </rPr>
      <t>.</t>
    </r>
  </si>
  <si>
    <t>Line 117</t>
  </si>
  <si>
    <r>
      <t xml:space="preserve">Enter the amount of Depletion from </t>
    </r>
    <r>
      <rPr>
        <sz val="10"/>
        <color rgb="FFC00000"/>
        <rFont val="Arial"/>
        <family val="2"/>
      </rPr>
      <t>Line 17 of Form 1065</t>
    </r>
    <r>
      <rPr>
        <sz val="10"/>
        <color theme="2"/>
        <rFont val="Arial"/>
        <family val="2"/>
      </rPr>
      <t>.</t>
    </r>
  </si>
  <si>
    <t>Ling 118</t>
  </si>
  <si>
    <t>Line 119</t>
  </si>
  <si>
    <t>Line 120</t>
  </si>
  <si>
    <t>Line 121</t>
  </si>
  <si>
    <t>Line 122</t>
  </si>
  <si>
    <t>Line 123</t>
  </si>
  <si>
    <t>Line 124</t>
  </si>
  <si>
    <t>Line 125</t>
  </si>
  <si>
    <t>Line 126</t>
  </si>
  <si>
    <t>Line 127</t>
  </si>
  <si>
    <t>Line 128</t>
  </si>
  <si>
    <t>Line 129</t>
  </si>
  <si>
    <t>K-1 Analysis 1120-S</t>
  </si>
  <si>
    <t>Line 130</t>
  </si>
  <si>
    <t>Line 131</t>
  </si>
  <si>
    <t>Line 132</t>
  </si>
  <si>
    <t>Line 133</t>
  </si>
  <si>
    <t>Line 134</t>
  </si>
  <si>
    <t>Line 135</t>
  </si>
  <si>
    <t>Line 136</t>
  </si>
  <si>
    <t>Line 137</t>
  </si>
  <si>
    <t>Line 138</t>
  </si>
  <si>
    <t>Line 139</t>
  </si>
  <si>
    <t>Line 140</t>
  </si>
  <si>
    <t>Line 141</t>
  </si>
  <si>
    <t>Business Analysis 1120-S</t>
  </si>
  <si>
    <t>Line 142</t>
  </si>
  <si>
    <t>Line 143</t>
  </si>
  <si>
    <t>Line 144</t>
  </si>
  <si>
    <t>Line 145</t>
  </si>
  <si>
    <t>Line 146</t>
  </si>
  <si>
    <t>Line 147</t>
  </si>
  <si>
    <t>Line 148</t>
  </si>
  <si>
    <t>Line 149</t>
  </si>
  <si>
    <t>Line 150</t>
  </si>
  <si>
    <t>Line 151</t>
  </si>
  <si>
    <t>Line 152</t>
  </si>
  <si>
    <t>Line 153</t>
  </si>
  <si>
    <t>Line 154</t>
  </si>
  <si>
    <t>Line 155</t>
  </si>
  <si>
    <t>Line 156</t>
  </si>
  <si>
    <t>Corporation Tax Return (Form 1120)</t>
  </si>
  <si>
    <t>Line 157</t>
  </si>
  <si>
    <t>Enter the Name of the Corporation for which you are entering data.</t>
  </si>
  <si>
    <t>Line 158</t>
  </si>
  <si>
    <r>
      <t xml:space="preserve">Enter the amount of Taxable Income from </t>
    </r>
    <r>
      <rPr>
        <sz val="10"/>
        <color rgb="FFC00000"/>
        <rFont val="Arial"/>
        <family val="2"/>
      </rPr>
      <t>Line 30 of Form 1120</t>
    </r>
    <r>
      <rPr>
        <sz val="10"/>
        <color theme="2"/>
        <rFont val="Arial"/>
        <family val="2"/>
      </rPr>
      <t>.</t>
    </r>
  </si>
  <si>
    <t>Line 159</t>
  </si>
  <si>
    <r>
      <t xml:space="preserve">Enter the amount of Taxable Loss from </t>
    </r>
    <r>
      <rPr>
        <sz val="10"/>
        <color rgb="FFC00000"/>
        <rFont val="Arial"/>
        <family val="2"/>
      </rPr>
      <t>Line 30 of Form 1120</t>
    </r>
    <r>
      <rPr>
        <sz val="10"/>
        <color theme="2"/>
        <rFont val="Arial"/>
        <family val="2"/>
      </rPr>
      <t>.</t>
    </r>
  </si>
  <si>
    <t>Line 160</t>
  </si>
  <si>
    <r>
      <t xml:space="preserve">Enter the amount of Total Tax from </t>
    </r>
    <r>
      <rPr>
        <sz val="10"/>
        <color rgb="FFC00000"/>
        <rFont val="Arial"/>
        <family val="2"/>
      </rPr>
      <t>Line 31 of Form 1120</t>
    </r>
    <r>
      <rPr>
        <sz val="10"/>
        <color theme="2"/>
        <rFont val="Arial"/>
        <family val="2"/>
      </rPr>
      <t>.</t>
    </r>
  </si>
  <si>
    <t>Line 161</t>
  </si>
  <si>
    <r>
      <t xml:space="preserve">Enter the amount of Non-Recurring Gains from </t>
    </r>
    <r>
      <rPr>
        <sz val="10"/>
        <color rgb="FFC00000"/>
        <rFont val="Arial"/>
        <family val="2"/>
      </rPr>
      <t>Lines 8 and/or 9 of Form 1120</t>
    </r>
    <r>
      <rPr>
        <sz val="10"/>
        <color theme="2"/>
        <rFont val="Arial"/>
        <family val="2"/>
      </rPr>
      <t>.</t>
    </r>
  </si>
  <si>
    <t>Line 162</t>
  </si>
  <si>
    <r>
      <t xml:space="preserve">Enter the amount of Non-Recurring Losses from </t>
    </r>
    <r>
      <rPr>
        <sz val="10"/>
        <color rgb="FFC00000"/>
        <rFont val="Arial"/>
        <family val="2"/>
      </rPr>
      <t>Lines 8 and/or 9 of Form 1120</t>
    </r>
    <r>
      <rPr>
        <sz val="10"/>
        <color theme="2"/>
        <rFont val="Arial"/>
        <family val="2"/>
      </rPr>
      <t>. Enter only non-recurring losses — losses that aren’t determined to be non-recurring should not be entered.</t>
    </r>
  </si>
  <si>
    <t>Line 163</t>
  </si>
  <si>
    <r>
      <t xml:space="preserve">Enter the amount of Non-Recurring Income from </t>
    </r>
    <r>
      <rPr>
        <sz val="10"/>
        <color rgb="FFC00000"/>
        <rFont val="Arial"/>
        <family val="2"/>
      </rPr>
      <t>Line 10 of Form 1120</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</si>
  <si>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164</t>
  </si>
  <si>
    <r>
      <t xml:space="preserve">Enter the amount of Non-Recurring Loss from </t>
    </r>
    <r>
      <rPr>
        <sz val="10"/>
        <color rgb="FFC00000"/>
        <rFont val="Arial"/>
        <family val="2"/>
      </rPr>
      <t>Line 10 of Form 1120</t>
    </r>
    <r>
      <rPr>
        <sz val="10"/>
        <color theme="2"/>
        <rFont val="Arial"/>
        <family val="2"/>
      </rPr>
      <t>. Enter only non-recurring loss — loss that isn’t determined to be non-recurring should not be entered.</t>
    </r>
  </si>
  <si>
    <t>Line 165</t>
  </si>
  <si>
    <r>
      <t xml:space="preserve">Enter the Depreciation from </t>
    </r>
    <r>
      <rPr>
        <sz val="10"/>
        <color rgb="FFC00000"/>
        <rFont val="Arial"/>
        <family val="2"/>
      </rPr>
      <t>Line 20 of Form 1120</t>
    </r>
    <r>
      <rPr>
        <sz val="10"/>
        <color theme="2"/>
        <rFont val="Arial"/>
        <family val="2"/>
      </rPr>
      <t>.</t>
    </r>
  </si>
  <si>
    <t>Line 166</t>
  </si>
  <si>
    <r>
      <t xml:space="preserve">Enter the Depletion from </t>
    </r>
    <r>
      <rPr>
        <sz val="10"/>
        <color rgb="FFC00000"/>
        <rFont val="Arial"/>
        <family val="2"/>
      </rPr>
      <t>Line 21 of Form 1120</t>
    </r>
    <r>
      <rPr>
        <sz val="10"/>
        <color theme="2"/>
        <rFont val="Arial"/>
        <family val="2"/>
      </rPr>
      <t>.</t>
    </r>
  </si>
  <si>
    <t>Line 167</t>
  </si>
  <si>
    <r>
      <t xml:space="preserve">Enter the amount of Amortization as itemized from the </t>
    </r>
    <r>
      <rPr>
        <sz val="10"/>
        <color rgb="FFC00000"/>
        <rFont val="Arial"/>
        <family val="2"/>
      </rPr>
      <t>statement that carries forward to Line 26 of Form 1120</t>
    </r>
    <r>
      <rPr>
        <sz val="10"/>
        <color theme="2"/>
        <rFont val="Arial"/>
        <family val="2"/>
      </rPr>
      <t>. Do not enter the entire amount listed on Line 26, only the amount attributable to Amortization.</t>
    </r>
  </si>
  <si>
    <t>Line 168</t>
  </si>
  <si>
    <r>
      <t xml:space="preserve">Enter the amount of non-recurring Casualty Losses as itemized from the </t>
    </r>
    <r>
      <rPr>
        <sz val="10"/>
        <color rgb="FFC00000"/>
        <rFont val="Arial"/>
        <family val="2"/>
      </rPr>
      <t>statement that carries forward to Line 26 of Form 1120</t>
    </r>
    <r>
      <rPr>
        <sz val="10"/>
        <color theme="2"/>
        <rFont val="Arial"/>
        <family val="2"/>
      </rPr>
      <t>. Do not enter the entire amount listed on Line 26, only the amount attributable to non-recurring Casualty Losses.</t>
    </r>
  </si>
  <si>
    <t>Line 169</t>
  </si>
  <si>
    <r>
      <t>Enter the amount of One-Time (non-recurring) Expenses as itemized from the</t>
    </r>
    <r>
      <rPr>
        <sz val="10"/>
        <color rgb="FFC00000"/>
        <rFont val="Arial"/>
        <family val="2"/>
      </rPr>
      <t xml:space="preserve"> statement that carries forward to Line 26</t>
    </r>
    <r>
      <rPr>
        <sz val="10"/>
        <color theme="2"/>
        <rFont val="Arial"/>
        <family val="2"/>
      </rPr>
      <t xml:space="preserve"> of Form 1120. Do not enter the entire amount listed on Line 26, only the amount attributable to non-recurring, One-Time Expenses.</t>
    </r>
  </si>
  <si>
    <t>Line 170</t>
  </si>
  <si>
    <r>
      <t xml:space="preserve">Enter the amount of </t>
    </r>
    <r>
      <rPr>
        <sz val="10"/>
        <color rgb="FFC00000"/>
        <rFont val="Arial"/>
        <family val="2"/>
      </rPr>
      <t>Net Operating Loss from Line 29a</t>
    </r>
    <r>
      <rPr>
        <sz val="10"/>
        <color theme="2"/>
        <rFont val="Arial"/>
        <family val="2"/>
      </rPr>
      <t xml:space="preserve"> of the 1120.</t>
    </r>
  </si>
  <si>
    <t>Line 171</t>
  </si>
  <si>
    <r>
      <t>Enter the amount of Mortgages, Notes and Bonds Due and Payable in Less Than One Year from</t>
    </r>
    <r>
      <rPr>
        <sz val="10"/>
        <color rgb="FFC00000"/>
        <rFont val="Arial"/>
        <family val="2"/>
      </rPr>
      <t xml:space="preserve"> Form 1120, Schedule L, Line 17d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</si>
  <si>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t>Line 172</t>
  </si>
  <si>
    <t>Line 173</t>
  </si>
  <si>
    <t>Line 174</t>
  </si>
  <si>
    <t>Line 175</t>
  </si>
  <si>
    <t>Line 176</t>
  </si>
  <si>
    <t>The amount entered will be added to the Total (Part XIII, Line 156 of the AMITRAC).</t>
  </si>
  <si>
    <t>Line 177</t>
  </si>
  <si>
    <t>The amount entered will be subtracted from the Total (Part XIII, Line 156 of the AMITRAC).</t>
  </si>
  <si>
    <t>Line 178</t>
  </si>
  <si>
    <t>Line 179</t>
  </si>
  <si>
    <t>Line 180</t>
  </si>
  <si>
    <t>Liquidity Analysis</t>
  </si>
  <si>
    <t>Line 186</t>
  </si>
  <si>
    <t>Line 190</t>
  </si>
  <si>
    <t>Comparative Income Analysis</t>
  </si>
  <si>
    <t>Line 194</t>
  </si>
  <si>
    <t>Enter the name of the Business for which you are entering data.</t>
  </si>
  <si>
    <t>Line 195</t>
  </si>
  <si>
    <t>Enter the Amount of Gross Income (Gross Receipts or Sales (-) Returns and Allowances).</t>
  </si>
  <si>
    <t>Line 196</t>
  </si>
  <si>
    <t>Line 197</t>
  </si>
  <si>
    <t>Line 198</t>
  </si>
  <si>
    <t>Enter the Amount of Expenses.</t>
  </si>
  <si>
    <t>Line 199</t>
  </si>
  <si>
    <t>AMITRAC will determine the Percentage of Income attributable to Expenses.</t>
  </si>
  <si>
    <t>Line 200</t>
  </si>
  <si>
    <t>Line 201</t>
  </si>
  <si>
    <t>Line 202</t>
  </si>
  <si>
    <t>Enter the Amount of Taxable Income.</t>
  </si>
  <si>
    <t>Line 203</t>
  </si>
  <si>
    <t>AMITRAC will determine the Percentage of Gross Income attributable to Taxable Income.</t>
  </si>
  <si>
    <t>Line 204</t>
  </si>
  <si>
    <t>Line 205</t>
  </si>
  <si>
    <t>Grand Total</t>
  </si>
  <si>
    <t>Total Annual Trend</t>
  </si>
  <si>
    <t>Total Monthly Qualifying Income</t>
  </si>
  <si>
    <t>Comments/Notes</t>
  </si>
  <si>
    <t>This area enables you to enter any comments, notes or observations about the data that you have entered into the Calculator.</t>
  </si>
  <si>
    <t xml:space="preserve">Adequate Liquidity Analysis 
</t>
  </si>
  <si>
    <t>Current and Quick Ratios</t>
  </si>
  <si>
    <t>Current Assets</t>
  </si>
  <si>
    <t>Schedule L</t>
  </si>
  <si>
    <t>Cash</t>
  </si>
  <si>
    <t>Trade Notes and Accounts Receivable Less Allowance for Bad Debt</t>
  </si>
  <si>
    <t>Inventories</t>
  </si>
  <si>
    <t>Total Current Assets</t>
  </si>
  <si>
    <t>Current Liabilities</t>
  </si>
  <si>
    <t>Accounts Payable</t>
  </si>
  <si>
    <t>Mortgages, Notes, Bonds Payable in Less Than One Year</t>
  </si>
  <si>
    <t>Total Current Liabilities</t>
  </si>
  <si>
    <t>Prior Year Current Ratio</t>
  </si>
  <si>
    <t>Most Recent Year Quick Ratio</t>
  </si>
  <si>
    <t>Prior Year Quick Ratio</t>
  </si>
  <si>
    <t>Trend Analysis</t>
  </si>
  <si>
    <t>Gross Income</t>
  </si>
  <si>
    <t>Prior Year to Prior Year</t>
  </si>
  <si>
    <t>Prior Year to Most Recent Year</t>
  </si>
  <si>
    <t>Expenses</t>
  </si>
  <si>
    <t>Percentage of Gross Income</t>
  </si>
  <si>
    <t>Taxable Income</t>
  </si>
  <si>
    <t>Percentage of Taxable Income from Gross</t>
  </si>
  <si>
    <t>Section 1</t>
  </si>
  <si>
    <t>Section 2</t>
  </si>
  <si>
    <t>Section 3</t>
  </si>
  <si>
    <t>matically subtract where indicated; enter data on the correct AMITRAC line to ensure the correct action.</t>
  </si>
  <si>
    <t xml:space="preserve">Unless specified, enter only recurring income and losses. </t>
  </si>
  <si>
    <t>EXPAND ALL</t>
  </si>
  <si>
    <t>COLLAPSE ALL</t>
  </si>
  <si>
    <t>Click here to see rental calculator options.</t>
  </si>
  <si>
    <t>AVERAGE PRIOR and MOST RECENT YEAR</t>
  </si>
  <si>
    <t>Compare Subtotal of Profits/Losses (Line 134) to Distributions (Line 135).  Choose one qualifying option for each year on Lines 137 and 138.</t>
  </si>
  <si>
    <t>UTILIZE PRIOR YEAR ONLY</t>
  </si>
  <si>
    <t>UTILIZE MOST RECENT YEAR ONLY</t>
  </si>
  <si>
    <t>AVERAGE PRIOR and MOST RECENT YEARS</t>
  </si>
  <si>
    <r>
      <t xml:space="preserve">Do not enter ZERO (0) unless indicated by a </t>
    </r>
    <r>
      <rPr>
        <b/>
        <sz val="10"/>
        <color rgb="FFBA0C2F"/>
        <rFont val="Calibri"/>
        <family val="2"/>
      </rPr>
      <t>pop-up message</t>
    </r>
    <r>
      <rPr>
        <sz val="10"/>
        <rFont val="Calibri"/>
        <family val="2"/>
      </rPr>
      <t xml:space="preserve"> in the white space to the right of the Most Recent Year column.</t>
    </r>
  </si>
  <si>
    <t>Section 5</t>
  </si>
  <si>
    <t>Section 6</t>
  </si>
  <si>
    <t>Section 7</t>
  </si>
  <si>
    <t>Section 8</t>
  </si>
  <si>
    <t>The AMITRAC will provide the annual trend based upon the option chosen on Line 67.</t>
  </si>
  <si>
    <t>If the amount calculated is negative, it will be subtracted from the Cash Flow.</t>
  </si>
  <si>
    <t>The AMITRAC will calculate the amount based upon the options chosen on Line 76 and 77.</t>
  </si>
  <si>
    <t>The amount entered will be added to the Cash Flow (Section  9 Totals, Line 81 of the AMITRAC).</t>
  </si>
  <si>
    <t>The AMITRAC will provide the annual trend based upon the option chosen on Line 82.</t>
  </si>
  <si>
    <t xml:space="preserve">Other Current Assets </t>
  </si>
  <si>
    <t>Other Current Liabilities</t>
  </si>
  <si>
    <r>
      <t xml:space="preserve">Target of </t>
    </r>
    <r>
      <rPr>
        <b/>
        <sz val="9"/>
        <rFont val="Calibri"/>
        <family val="2"/>
        <scheme val="minor"/>
      </rPr>
      <t>1.0</t>
    </r>
    <r>
      <rPr>
        <sz val="9"/>
        <rFont val="Calibri"/>
        <family val="2"/>
        <scheme val="minor"/>
      </rPr>
      <t xml:space="preserve"> or greater to determine Adequate Liquidity</t>
    </r>
  </si>
  <si>
    <t>The amount entered will be added to the Cash Flow (Section 1 Totals, Line 11 of the AMITRAC).</t>
  </si>
  <si>
    <t>The amount entered will be subtracted from the Cash Flow (Section 2 Totals, Line 18 of the AMITRAC).</t>
  </si>
  <si>
    <t>The amount entered will be added to the Cash Flow (Section 2 Totals, Line 18 of the AMITRAC).</t>
  </si>
  <si>
    <t>The amount entered will be added to the Cash Flow (Section 3 Totals, Line 23 of the AMITRAC).</t>
  </si>
  <si>
    <t>The amount entered will be added to the Cash Flow (Section 4 Totals, Line 39 of the AMITRAC).</t>
  </si>
  <si>
    <t>The amount entered will be subtracted from the Cash Flow (Section 4 Totals, Line 39 of the AMITRAC).</t>
  </si>
  <si>
    <r>
      <rPr>
        <sz val="10"/>
        <color theme="8"/>
        <rFont val="Arial"/>
        <family val="2"/>
      </rPr>
      <t>The amount is calculated by multipiying the Business Miles by the appropriate Depreciation Rate, which is a</t>
    </r>
    <r>
      <rPr>
        <b/>
        <sz val="10"/>
        <color theme="8"/>
        <rFont val="Arial"/>
        <family val="2"/>
      </rPr>
      <t xml:space="preserve"> portion</t>
    </r>
    <r>
      <rPr>
        <sz val="10"/>
        <color theme="8"/>
        <rFont val="Arial"/>
        <family val="2"/>
      </rPr>
      <t xml:space="preserve"> of the Standard Mileage Rate</t>
    </r>
    <r>
      <rPr>
        <sz val="10"/>
        <color theme="5"/>
        <rFont val="Arial"/>
        <family val="2"/>
      </rPr>
      <t>.  
The calculated amount will be added to the Cash Flow (Section 4 Totals, Line 39 of the AMITRAC).</t>
    </r>
  </si>
  <si>
    <t>The amount entered will be added to the Cash Flow (Section 5 Totals, Line 44 of the AMITRAC).</t>
  </si>
  <si>
    <t>The amount entered will be subtracted from the Cash Flow (Section 5 Totals, Line 44 of the AMITRAC).</t>
  </si>
  <si>
    <t>The amount entered will be added to the Cash Flow (Section 6 Totals, Line 48 of the AMITRAC).</t>
  </si>
  <si>
    <t>The amount entered will be added to the Cash Flow (Section 7 Totals, Line 54 of the AMITRAC).</t>
  </si>
  <si>
    <t>The amount entered will be subtracted from the Cash Flow (Section 7 Totals, Line 54 of the AMITRAC).</t>
  </si>
  <si>
    <t>The amount entered will be added to the Cash Flow (Section 8 Totals, Line 66 of the AMITRAC).</t>
  </si>
  <si>
    <t>The amount entered will be subtracted from the Cash Flow (Section 8 Totals, Line 66 of the AMITRAC).</t>
  </si>
  <si>
    <t>The amount entered will be added to the Subtotal (Section 9, Line 74 of the AMITRAC).</t>
  </si>
  <si>
    <t>The amount entered will be subtracted from the Subtotal (Section 9, Line 74 of the AMITRAC).</t>
  </si>
  <si>
    <t>If the amount calculated is positive, it will be added to the Cash Flow.</t>
  </si>
  <si>
    <t>The amount entered will be added to the Subtotal (Section 10, Line 89 of the AMITRAC).</t>
  </si>
  <si>
    <t>The amount entered will be subtracted from the Subtotal (Section 10, Line 89 of the AMITRAC).</t>
  </si>
  <si>
    <t>In order to consider Profits (Line 89) that are not supported by Distributions (Line 90), business solvency must be determined.</t>
  </si>
  <si>
    <t>The AMITRAC will calculate the amount based upon the options chosen on Line 91 and 92.</t>
  </si>
  <si>
    <t>The AMITRAC will calculated the amount based upon the options chosen on Line 91 and 92.</t>
  </si>
  <si>
    <t>The amount entered will be added to the Cash Flow (Section 10 Totals, Line 96 of the AMITRAC).</t>
  </si>
  <si>
    <t>The AMITRAC will provide the annual trend based upon the option chosen on Line 97.</t>
  </si>
  <si>
    <t>The amount entered will be added to the Subtotal (Section 11, Line 104 of the AMITRAC).</t>
  </si>
  <si>
    <t>The amount entered will be subtracted from the Subtotal (Section 11, Line 104 of the AMITRAC).</t>
  </si>
  <si>
    <t>In order to consider Profits (Line 104) that are not supported by Distributions (Line 105), business solvency must be determined.</t>
  </si>
  <si>
    <t>The amount entered will be added to the Cash Flow (Section 11 Qualifying K-1 Total, Line 111 of the AMITRAC).</t>
  </si>
  <si>
    <t>The AMITRAC will calculate the amount based upon the options chosen on Line 104 and 105.</t>
  </si>
  <si>
    <t>The AMITRAC will calculated the amount based upon the options chosen on Line 104 and 105.</t>
  </si>
  <si>
    <t>The AMITRAC will total the amounts in each column (Lines 112–122).</t>
  </si>
  <si>
    <t>The AMITRAC will provide the annual trend based upon the option chosen on Line 127.</t>
  </si>
  <si>
    <t>The amount entered will NOT automatically be added or subtracted.  Choose Profit/Loss or Distribution on Lines 136 and 137.</t>
  </si>
  <si>
    <t>The amount entered will be added to the Subtotal (Section 11, Line 107 of the AMITRAC).</t>
  </si>
  <si>
    <t>The amount entered will be subtracted from the Subtotal (Section 11, Line 125 of the AMITRAC).</t>
  </si>
  <si>
    <t>The amount entered will be added to the Subtotal (Section 12, Line 134 of the AMITRAC).</t>
  </si>
  <si>
    <t>The amount entered will be subtracted from the Subtotal (Section 12, Line 134 of the AMITRAC).</t>
  </si>
  <si>
    <t>In order to consider Profits (Line 134) that are not supported by Distributions (Line 135), business solvency must be determined.</t>
  </si>
  <si>
    <t>The AMITRAC will calculate the amount based upon the options chosen on Line 136 and 137.</t>
  </si>
  <si>
    <t>The amount entered will be added to the Cash Flow (Section 12 Totals, Line 141 of the AMITRAC).</t>
  </si>
  <si>
    <r>
      <t xml:space="preserve">Enter the amount of Ordinary Business Loss from </t>
    </r>
    <r>
      <rPr>
        <sz val="10"/>
        <color rgb="FFC00000"/>
        <rFont val="Arial"/>
        <family val="2"/>
      </rPr>
      <t>Form 1120-S, Schedule K-1, Line 1</t>
    </r>
    <r>
      <rPr>
        <sz val="10"/>
        <color theme="2"/>
        <rFont val="Arial"/>
        <family val="2"/>
      </rPr>
      <t>.</t>
    </r>
  </si>
  <si>
    <r>
      <t xml:space="preserve">Enter the amount of Ordinary Business Income from </t>
    </r>
    <r>
      <rPr>
        <sz val="10"/>
        <color rgb="FFC00000"/>
        <rFont val="Arial"/>
        <family val="2"/>
      </rPr>
      <t>Form 1120-S, Schedule K-1, Line 1.</t>
    </r>
  </si>
  <si>
    <r>
      <t xml:space="preserve">Enter the combined amounts of Net Rental Real Estate Income from </t>
    </r>
    <r>
      <rPr>
        <sz val="10"/>
        <color rgb="FFC00000"/>
        <rFont val="Arial"/>
        <family val="2"/>
      </rPr>
      <t>Form 1120-S, Schedule K-1, Line 2 and Line 3</t>
    </r>
    <r>
      <rPr>
        <sz val="10"/>
        <color theme="2"/>
        <rFont val="Arial"/>
        <family val="2"/>
      </rPr>
      <t>.</t>
    </r>
  </si>
  <si>
    <r>
      <t xml:space="preserve">Enter the combined amounts of Net Rental Real Estate Loss from </t>
    </r>
    <r>
      <rPr>
        <sz val="10"/>
        <color rgb="FFC00000"/>
        <rFont val="Arial"/>
        <family val="2"/>
      </rPr>
      <t>Form 1120-S, Schedule K-1, Line 2 and Line 3</t>
    </r>
    <r>
      <rPr>
        <sz val="10"/>
        <color theme="2"/>
        <rFont val="Arial"/>
        <family val="2"/>
      </rPr>
      <t>.</t>
    </r>
  </si>
  <si>
    <r>
      <t>Enter the amount of the Distributions from Form 1120-S,</t>
    </r>
    <r>
      <rPr>
        <sz val="10"/>
        <color rgb="FFC00000"/>
        <rFont val="Arial"/>
        <family val="2"/>
      </rPr>
      <t xml:space="preserve"> Schedule K-1, Line 16d</t>
    </r>
    <r>
      <rPr>
        <sz val="10"/>
        <color theme="2"/>
        <rFont val="Arial"/>
        <family val="2"/>
      </rPr>
      <t>.</t>
    </r>
  </si>
  <si>
    <r>
      <t>Enter the amount of Non-Recurring Loss from</t>
    </r>
    <r>
      <rPr>
        <sz val="10"/>
        <color rgb="FFC00000"/>
        <rFont val="Arial"/>
        <family val="2"/>
      </rPr>
      <t xml:space="preserve"> Lines 4 and/or 5 of Form 1120-S</t>
    </r>
    <r>
      <rPr>
        <sz val="10"/>
        <color theme="2"/>
        <rFont val="Arial"/>
        <family val="2"/>
      </rPr>
      <t>. Enter only non-recurring loss — loss that isn’t determined to be non-recurring should not be entered.</t>
    </r>
  </si>
  <si>
    <r>
      <t xml:space="preserve">Enter the amount of Depreciation from </t>
    </r>
    <r>
      <rPr>
        <sz val="10"/>
        <color rgb="FFC00000"/>
        <rFont val="Arial"/>
        <family val="2"/>
      </rPr>
      <t>Line 14 of Form 1120-S and/or Line 14 of Form 8825</t>
    </r>
    <r>
      <rPr>
        <sz val="10"/>
        <color theme="2"/>
        <rFont val="Arial"/>
        <family val="2"/>
      </rPr>
      <t>.</t>
    </r>
  </si>
  <si>
    <r>
      <t xml:space="preserve">Enter the amount of Depletion from </t>
    </r>
    <r>
      <rPr>
        <sz val="10"/>
        <color rgb="FFC00000"/>
        <rFont val="Arial"/>
        <family val="2"/>
      </rPr>
      <t>Line 15 of Form 1120-S</t>
    </r>
    <r>
      <rPr>
        <sz val="10"/>
        <color theme="2"/>
        <rFont val="Arial"/>
        <family val="2"/>
      </rPr>
      <t>.</t>
    </r>
  </si>
  <si>
    <r>
      <t xml:space="preserve">Enter the amount of Amortization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Amortization.</t>
    </r>
  </si>
  <si>
    <r>
      <t xml:space="preserve">Enter the amount of non-recurring Casualty Losses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Casualty Losses.</t>
    </r>
  </si>
  <si>
    <r>
      <t xml:space="preserve">Enter the amount of One-Time (non-recurring) Expenses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One-Time Expenses.</t>
    </r>
  </si>
  <si>
    <t>The amount entered will be subtracted from the Subtotal (Section 12, Line 1512 of the AMITRAC).</t>
  </si>
  <si>
    <t>The amount entered will be added to the Subtotal (Section 12, Line 132 of the AMITRAC).</t>
  </si>
  <si>
    <t>The amount entered will be subtracted from the Subtotal (Section 12, Line 152 of the AMITRAC).</t>
  </si>
  <si>
    <t>The AMITRAC will provide the annual trend based upon the option chosen on Line 155.</t>
  </si>
  <si>
    <t>The amount entered will be added to the Subtotal (Section 13, Line 173 of the AMITRAC).</t>
  </si>
  <si>
    <t>The amount entered will be subtracted from the Subtotal (Section 13, Line 173 of the AMITRAC).</t>
  </si>
  <si>
    <t>The AMITRAC will provide the annual trend based upon the option chosen on Line 179.</t>
  </si>
  <si>
    <t>This is a Combined Total of each of the 13 Annualized Section Totals.</t>
  </si>
  <si>
    <r>
      <t xml:space="preserve">Enter the amount of Ordinary Business Income from </t>
    </r>
    <r>
      <rPr>
        <sz val="10"/>
        <color rgb="FFC00000"/>
        <rFont val="Arial"/>
        <family val="2"/>
      </rPr>
      <t>Form 1120-S, Schedule K-1, Line 1</t>
    </r>
    <r>
      <rPr>
        <sz val="10"/>
        <color theme="2"/>
        <rFont val="Arial"/>
        <family val="2"/>
      </rPr>
      <t>.</t>
    </r>
  </si>
  <si>
    <r>
      <t xml:space="preserve">Enter the amount of Ordinary Business Loss from </t>
    </r>
    <r>
      <rPr>
        <sz val="10"/>
        <color rgb="FFC00000"/>
        <rFont val="Arial"/>
        <family val="2"/>
      </rPr>
      <t>Form 1120-S, Schedule K-1, Line 1</t>
    </r>
    <r>
      <rPr>
        <sz val="10"/>
        <color theme="2"/>
        <rFont val="Arial"/>
        <family val="2"/>
      </rPr>
      <t xml:space="preserve"> (only if the amount is deemed significant).</t>
    </r>
  </si>
  <si>
    <r>
      <t xml:space="preserve">Enter the amount of the Distributions from </t>
    </r>
    <r>
      <rPr>
        <sz val="10"/>
        <color rgb="FFC00000"/>
        <rFont val="Arial"/>
        <family val="2"/>
      </rPr>
      <t>Form 1120-S, Schedule K-1, Line 16d</t>
    </r>
    <r>
      <rPr>
        <sz val="10"/>
        <color theme="2"/>
        <rFont val="Arial"/>
        <family val="2"/>
      </rPr>
      <t>.</t>
    </r>
  </si>
  <si>
    <t>Line 192</t>
  </si>
  <si>
    <t>Line 193</t>
  </si>
  <si>
    <t>Do not enter values with negative (–) signs, even if the indicated action is to subtract or the number is negative. The AMITRAC will auto-</t>
  </si>
  <si>
    <t>Click here for guidance.</t>
  </si>
  <si>
    <t>Rental Real Estate (Schedule E) — Use the Appropriate Rental Income Calculator</t>
  </si>
  <si>
    <t>Total Non-Self-Employed S Corporation K-1 Annual Trend</t>
  </si>
  <si>
    <t>Total of S Corporation Cash Flow</t>
  </si>
  <si>
    <t>S Corporation TOTALS (K-1 ANALYSIS AND BUSINESS ANALYSIS)</t>
  </si>
  <si>
    <t>S Corporations K-1 (&lt;25%)</t>
  </si>
  <si>
    <t>S Corporations Self-Employed</t>
  </si>
  <si>
    <t>Choose One Option for Royalty Income Trend Calculation</t>
  </si>
  <si>
    <t>Enter W-2 Wages from Variable Income (typically from Box 5 of applicable W-2s), 1099s or other Variable Income sources for which you do not need to provide proof of year-to-date (YTD) earnings. Do not include W-2 Wages earned from Salaried Employment or Self-Employment for S Corporation/or Corporations. (Self-Employed Earnings will be entered elsewhere on the AMITRAC. Salaried Wages and other Wages where YTD pay must be considered should be calculated outside of the AMITRAC.) Enter only earnings for which you are reviewing an historical average.</t>
  </si>
  <si>
    <t>S Corporation K-1 (Form 1120-S) &lt;25% Ownership Only</t>
  </si>
  <si>
    <t>Enter the Name of the S Corporation for which you are entering data.</t>
  </si>
  <si>
    <t>S Corporation Tax Return (Form 1120-S) — Self-Employed</t>
  </si>
  <si>
    <t>*Only if required by Guidelines.</t>
  </si>
  <si>
    <t>Vehicle Expenses — review the tax return to determine if the taxpayer claimed the Standard Mileage Rate or Actual Expenses on Schedule C or Schedule C-EZ.  If (and only if) you can determine that the Standard Mileage Rate was claimed, enter the mileage claimed to calculate vehicle depreciation. If Actual Expenses were claimed, DO NOT enter mileage on Line 33 of the Calculator.</t>
  </si>
  <si>
    <t>This amount is used to calculate the Depreciation add back on Line 35.</t>
  </si>
  <si>
    <t>Click here to access Rental Income Calculators.</t>
  </si>
  <si>
    <t>The amount entered will NOT automatically be added or subtracted. Choose Profit/Loss or Distribution on Lines 76 and 77.</t>
  </si>
  <si>
    <t>The amount entered will NOT automatically be added or subtracted. Choose Profit/Loss or Distribution on Lines 91 and 92.</t>
  </si>
  <si>
    <t>Click here to perform a liquidity analysis.</t>
  </si>
  <si>
    <t>Click here to return to Tax Return Cash Flow tab.</t>
  </si>
  <si>
    <t>2019 — Line 5b of the 1040, Page 1.</t>
  </si>
  <si>
    <t>Choose "YES" for one option on Line 45 to indicate how you which to determine the trend calculation. The options are "prior year only," "most recent year" and "average of prior and most recent years." Choose "NO" for the options you are not utilizing.</t>
  </si>
  <si>
    <t xml:space="preserve">This Income Analysis Worksheet is provided by Arch MI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MI training publication to your Arch MI representative.
</t>
  </si>
  <si>
    <t>NOTE: If the above indicated lines are blank, enter the amount(s) from Line 5 of the AMITRAC (below) to effectively indicate that the IRAs, Pensions and/or Annuities are 100% taxable.</t>
  </si>
  <si>
    <t>Before you can use the AMITRAC, you must make it a Trusted Document.  Click here for instructions to unblock macros.</t>
  </si>
  <si>
    <t>Click here for section guidance.</t>
  </si>
  <si>
    <r>
      <t xml:space="preserve">S Corporation K-1 (Form 1120-S) &lt;25% Ownership </t>
    </r>
    <r>
      <rPr>
        <b/>
        <sz val="8"/>
        <color theme="0"/>
        <rFont val="Calibri"/>
        <family val="2"/>
      </rPr>
      <t>ONLY</t>
    </r>
  </si>
  <si>
    <r>
      <t xml:space="preserve">Partnership K-1 (Form 1065) &lt;25% Ownership </t>
    </r>
    <r>
      <rPr>
        <b/>
        <sz val="8"/>
        <color theme="0"/>
        <rFont val="Calibri"/>
        <family val="2"/>
      </rPr>
      <t>ONLY</t>
    </r>
  </si>
  <si>
    <t>Borrower's Name:</t>
  </si>
  <si>
    <t>Borrower's Qualifying K-1 Total</t>
  </si>
  <si>
    <t>Borrower's Proportionate Share of 1065 Total</t>
  </si>
  <si>
    <t>Borrower's Proportionate Share of 1120-S Total</t>
  </si>
  <si>
    <t>For Fannie Mae, AMITRAC considers "Borrower's Proportionate Share" only if 100% ownership.
For Freddie Mac, Borrower's legal right to the business income must be verified if ownership interest is &lt;100%.</t>
  </si>
  <si>
    <t>Borrower's Proportionate Share of Subtotal</t>
  </si>
  <si>
    <t>Dividends Paid to Borrower from this 1120</t>
  </si>
  <si>
    <t>Enter the Borrower name(s) and loan number, as applicable.</t>
  </si>
  <si>
    <t xml:space="preserve">Fannie Mae Guidelines — The cash flow analysis can only consider the Borrower’s share of the business income or loss, taking into consideration adjustments to business income provided in Section XIII of this Calculator, if the Borrower owns 100% of the business. </t>
  </si>
  <si>
    <t>Freddie Mac Guidelines — The Borrower’s right to the business income must be verified if ownership interest is less than 100%.</t>
  </si>
  <si>
    <t>The AMITRAC will combine the Borrower’s Qualifying K-1 Total (Line 111) with the Borrower’s Proportional Share of 1065 of Total (Line 125).</t>
  </si>
  <si>
    <t>The AMITRAC will multiply the Subtotal by the Borrower’s Ownership Percentage to determine the Borrower’s Proportionate Share of the Subtotal.</t>
  </si>
  <si>
    <t>The AMITRAC will combine the Borrower’s Qualifying K-1 Total (Line 141) with the Borrower’s Proportional Share of 1120-S (Line 153).</t>
  </si>
  <si>
    <t>Compare Subtotal of Profits/Losses (Line 134) to Distributions (Line 135).  Choose one qualifying option for each year on Lines 136 and 137.</t>
  </si>
  <si>
    <t>for Tax Years 2023 and Prior</t>
  </si>
  <si>
    <r>
      <t xml:space="preserve">Enter recurring Tax-Exempt Interest Income from:
</t>
    </r>
    <r>
      <rPr>
        <sz val="10"/>
        <color rgb="FFC00000"/>
        <rFont val="Arial"/>
        <family val="2"/>
      </rPr>
      <t>Line 2a of the 1040, page 1.</t>
    </r>
  </si>
  <si>
    <r>
      <t xml:space="preserve">Enter recurring Alimony Received from:
</t>
    </r>
    <r>
      <rPr>
        <sz val="10"/>
        <color rgb="FFC00000"/>
        <rFont val="Arial"/>
        <family val="2"/>
      </rPr>
      <t xml:space="preserve">Line 2a of the Schedule 1.
</t>
    </r>
  </si>
  <si>
    <t>2020, 2021, 2022, 2023 — Line 4a and 5a (combined) of the 1040, page 1.</t>
  </si>
  <si>
    <t>2020, 2021, 2022, 2023 — Line 4b and 5b (combined) of the 1040, page 1.</t>
  </si>
  <si>
    <t>Line 7 of the Schedule 1.</t>
  </si>
  <si>
    <t>2020, 2021, 2022, 2023 — Line 6a of the 1040, Page 1.</t>
  </si>
  <si>
    <t>2020, 2021, 2022, 2023 — Line 6b of the 1040, Page 1.</t>
  </si>
  <si>
    <r>
      <t>Enter the amount of recurring Taxable Interest from</t>
    </r>
    <r>
      <rPr>
        <sz val="10"/>
        <color rgb="FFC00000"/>
        <rFont val="Arial"/>
        <family val="2"/>
      </rPr>
      <t xml:space="preserve"> Line 4 of Schedule B</t>
    </r>
    <r>
      <rPr>
        <sz val="10"/>
        <color theme="2"/>
        <rFont val="Arial"/>
        <family val="2"/>
      </rPr>
      <t xml:space="preserve">. 
If the amount is less than $1,500 and there is no Schedule B, enter the amount from: 
</t>
    </r>
    <r>
      <rPr>
        <sz val="10"/>
        <color rgb="FFC00000"/>
        <rFont val="Arial"/>
        <family val="2"/>
      </rPr>
      <t>Line 2b of the 1040, Page 1</t>
    </r>
    <r>
      <rPr>
        <sz val="10"/>
        <color theme="2"/>
        <rFont val="Arial"/>
        <family val="2"/>
      </rPr>
      <t xml:space="preserve"> (as supported by 1099 INT forms).
</t>
    </r>
  </si>
  <si>
    <r>
      <t xml:space="preserve">Enter the amount of recurring Dividends from </t>
    </r>
    <r>
      <rPr>
        <sz val="10"/>
        <color rgb="FFC00000"/>
        <rFont val="Arial"/>
        <family val="2"/>
      </rPr>
      <t>Line 6 of Schedule B</t>
    </r>
    <r>
      <rPr>
        <sz val="10"/>
        <color theme="2"/>
        <rFont val="Arial"/>
        <family val="2"/>
      </rPr>
      <t xml:space="preserve">. 
If the amount is less than $1,500 and there is no Schedule B, enter the amount from:
</t>
    </r>
    <r>
      <rPr>
        <sz val="10"/>
        <color rgb="FFC00000"/>
        <rFont val="Arial"/>
        <family val="2"/>
      </rPr>
      <t>Line 3a and 3b of the 1040, Page 1</t>
    </r>
    <r>
      <rPr>
        <sz val="10"/>
        <color theme="2"/>
        <rFont val="Arial"/>
        <family val="2"/>
      </rPr>
      <t xml:space="preserve"> (as supported by 1099 DIV forms).
</t>
    </r>
  </si>
  <si>
    <t>Most Recent Year Current Ratio</t>
  </si>
  <si>
    <t>Annual Trends are calculated in each section based on user selection (NOTE: The default calculation is an average of BOTH years of data).</t>
  </si>
  <si>
    <t>Choose "YES" for one option on Line 19 to indicate how you wish to determine the trend calculation. The options are "prior year only," "most recent year" and "average of prior and most recent years." Choose "NO" for the options you are not utilizing.</t>
  </si>
  <si>
    <t>Choose "YES" for one option on Line 24 to indicate how you wish to determine the trend calculation. The options are "prior year only," "most recent year" and "average of prior and most recent years." Choose "NO" for the options you are not utilizing.</t>
  </si>
  <si>
    <t>Choose "YES" for one option on Line 179 to indicate how you wish to determine the trend calculation. The options are "prior year only," "most recent year" and "average of prior and most recent years." Choose "NO" for the options you are not utilizing.</t>
  </si>
  <si>
    <r>
      <t xml:space="preserve">Enter the amount of Amortization as itemized from the statement that carries forward to </t>
    </r>
    <r>
      <rPr>
        <sz val="10"/>
        <color rgb="FFC00000"/>
        <rFont val="Arial"/>
        <family val="2"/>
      </rPr>
      <t xml:space="preserve">Line 21 of Form 1065 (2023) or Line 20 of Form 1065 (2022 and Prior Years) </t>
    </r>
    <r>
      <rPr>
        <sz val="10"/>
        <color theme="2"/>
        <rFont val="Arial"/>
        <family val="2"/>
      </rPr>
      <t>. Do not enter the entire amount listed, only the itemized amount attributable to Amortization.</t>
    </r>
  </si>
  <si>
    <r>
      <t xml:space="preserve">Enter the amount of non-recurring Casualty Losses as itemized from the statement that carries forward to </t>
    </r>
    <r>
      <rPr>
        <sz val="10"/>
        <color rgb="FFC00000"/>
        <rFont val="Arial"/>
        <family val="2"/>
      </rPr>
      <t>Line 21 of Form 1065 (2023) or Line 20 of Form 1065 (2022 and Prior Years)</t>
    </r>
    <r>
      <rPr>
        <sz val="10"/>
        <color theme="2"/>
        <rFont val="Arial"/>
        <family val="2"/>
      </rPr>
      <t>. Do not enter the entire amount listed on</t>
    </r>
    <r>
      <rPr>
        <sz val="10"/>
        <color rgb="FFC00000"/>
        <rFont val="Arial"/>
        <family val="2"/>
      </rPr>
      <t xml:space="preserve"> </t>
    </r>
    <r>
      <rPr>
        <sz val="10"/>
        <color theme="2"/>
        <rFont val="Arial"/>
        <family val="2"/>
      </rPr>
      <t>Line 20, only the amount attributable to Casualty Losses.</t>
    </r>
  </si>
  <si>
    <r>
      <t xml:space="preserve">Enter the amount of One-Time (non-recurring) Expenses as itemized from the statement that carries forward to </t>
    </r>
    <r>
      <rPr>
        <sz val="10"/>
        <color rgb="FFC00000"/>
        <rFont val="Arial"/>
        <family val="2"/>
      </rPr>
      <t>Line 20</t>
    </r>
    <r>
      <rPr>
        <sz val="10"/>
        <color theme="2"/>
        <rFont val="Arial"/>
        <family val="2"/>
      </rPr>
      <t>. Do not enter the entire amount listed, only the itemized amount attributable to One-Time Expenses.</t>
    </r>
  </si>
  <si>
    <r>
      <t>Enter the Borrower’s Ownership Percentage from</t>
    </r>
    <r>
      <rPr>
        <sz val="10"/>
        <color rgb="FFC00000"/>
        <rFont val="Arial"/>
        <family val="2"/>
      </rPr>
      <t xml:space="preserve"> Form 1120-S, Schedule K-1, Line F</t>
    </r>
    <r>
      <rPr>
        <sz val="10"/>
        <color theme="2"/>
        <rFont val="Arial"/>
        <family val="2"/>
      </rPr>
      <t>.</t>
    </r>
  </si>
  <si>
    <t>© 2024 Arch Mortgage Insurance Company. All Rights Reserved.</t>
  </si>
  <si>
    <t>© 2024 Arch Mortgage Insurance Company. All Rights Reserved. Arch MI is a marketing term for Arch Mortgage Insurance Company and United Guaranty Residential Insurance Company. Arch Mortgage Insurance Company is a registered mark of Arch Capital Group (U.S.) Inc. or its affiliates.</t>
  </si>
  <si>
    <t>NOTE: Generally, Guaranteed Payments is acceptable qualifying income, provided there is a two-year history of receipt and an absence of negative information (such as a business loss or other indications it will not continue). Use of Guaranteed Payments from Capital requires proof of continuance.</t>
  </si>
  <si>
    <r>
      <t>Enter the amount of Mortgages, Notes and Bonds Due and Payable in Less Than One Year from</t>
    </r>
    <r>
      <rPr>
        <sz val="10"/>
        <color rgb="FFC00000"/>
        <rFont val="Arial"/>
        <family val="2"/>
      </rPr>
      <t xml:space="preserve"> Form 1120-S, Schedule L, Line 17d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</si>
  <si>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r>
      <t xml:space="preserve">Enter the amount of Dividends paid to the Borrower by the Corporation, as indicated on </t>
    </r>
    <r>
      <rPr>
        <sz val="10"/>
        <color rgb="FFC00000"/>
        <rFont val="Arial"/>
        <family val="2"/>
      </rPr>
      <t>Schedule B of the 1040</t>
    </r>
    <r>
      <rPr>
        <sz val="10"/>
        <color theme="2"/>
        <rFont val="Arial"/>
        <family val="2"/>
      </rPr>
      <t>.</t>
    </r>
  </si>
  <si>
    <r>
      <t xml:space="preserve">Enter the amount of Guaranteed Payments to Partner from </t>
    </r>
    <r>
      <rPr>
        <sz val="10"/>
        <color rgb="FFC00000"/>
        <rFont val="Arial"/>
        <family val="2"/>
      </rPr>
      <t>Form 1065, Schedule K-1, Line 4c (4a+4b).</t>
    </r>
    <r>
      <rPr>
        <sz val="10"/>
        <color theme="2"/>
        <rFont val="Arial"/>
        <family val="2"/>
      </rPr>
      <t xml:space="preserve"> </t>
    </r>
  </si>
  <si>
    <t>Section 4</t>
  </si>
  <si>
    <t>Section 9</t>
  </si>
  <si>
    <t>Section 10</t>
  </si>
  <si>
    <t>Section 11</t>
  </si>
  <si>
    <r>
      <t xml:space="preserve">Enter the Borrower’s Ownership Percentage from </t>
    </r>
    <r>
      <rPr>
        <sz val="10"/>
        <color rgb="FFC00000"/>
        <rFont val="Arial"/>
        <family val="2"/>
      </rPr>
      <t>Form 1125E</t>
    </r>
    <r>
      <rPr>
        <sz val="10"/>
        <color theme="2"/>
        <rFont val="Arial"/>
        <family val="2"/>
      </rPr>
      <t xml:space="preserve">, combined amounts of Common and Preferred Stock.*
* </t>
    </r>
    <r>
      <rPr>
        <b/>
        <i/>
        <sz val="10"/>
        <color theme="9"/>
        <rFont val="Arial"/>
        <family val="2"/>
      </rPr>
      <t>NOTE: If Form 1125E was not filed, a source outside of the tax return is required to document ownership percentage.</t>
    </r>
  </si>
  <si>
    <r>
      <t>Enter the amount of Mortgages, Notes and Bonds Due and Payable in Less Than One Year from</t>
    </r>
    <r>
      <rPr>
        <sz val="10"/>
        <color rgb="FFC00000"/>
        <rFont val="Arial"/>
        <family val="2"/>
      </rPr>
      <t xml:space="preserve"> Form 1065, Schedule L, Line 16d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</si>
  <si>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t>Section 12</t>
  </si>
  <si>
    <t>Section 13</t>
  </si>
  <si>
    <t>Discretion should be exercised before considering the use of distributions in excess of profits, including but not limited to determination that the business is not closing down or being sold. Distributions against losses should generally not be utilized.</t>
  </si>
  <si>
    <t>Enter data in the blue fields. Years can be adjusted by clicking drop-down menus. Years chosen in Section 1 will carry through Section 8.</t>
  </si>
  <si>
    <t>For Sections 9–13, choose the appropriate years at the top of each section.</t>
  </si>
  <si>
    <t>The AMITRAC will determine the Total Value of the IRAs, Pensions and Annuities by grossing up the non-taxable portion and adding it to the amount received. Remember, in order for the AMITRAC to be accurate, you must enter an amount on both Lines 4 and 5 of the AMITRAC. If there is no amount in column “a” of the tax returns OR if you do not wish to gross up the IRAs, Pensions or Annuities, enter the amount from column “b” onto Line 4 of the AMITRAC.</t>
  </si>
  <si>
    <t xml:space="preserve">2019 — Line 5a of the 1040, Page 1.
</t>
  </si>
  <si>
    <t>The AMITRAC will determine the Total Value of the Social Security Benefits by grossing up the non-taxable portion and adding it to the amount received. Remember, in order for the AMITRAC to be accurate, you must enter an amount on both Lines 8 and 9 of the AMITRAC. If there is no amount on the "Received Social Security" Line or you do not wish to gross up the amount of Social Security, enter the amount from AMITRAC Line 8 onto AMITRAC Line 9.</t>
  </si>
  <si>
    <t>The AMITRAC will total the amounts in each column as indicated above.</t>
  </si>
  <si>
    <t>Choose "YES" for one option on Line 12 to indicate how you wish to determine the trend calculation. The options are "prior year only," "most recent year" and "average of prior and most recent years." Choose "NO" for the options you are not utilizing.</t>
  </si>
  <si>
    <t>Fannie Mae and Freddie Mac Guidelines no longer require the receipt and/or review of Form 2106 or Form 2106-EZ for Commission Income Borrowers.</t>
  </si>
  <si>
    <r>
      <rPr>
        <sz val="10"/>
        <color theme="2"/>
        <rFont val="Arial"/>
        <family val="2"/>
      </rPr>
      <t xml:space="preserve">Enter the combined amounts of Unreimbursed Expenses on </t>
    </r>
    <r>
      <rPr>
        <sz val="10"/>
        <color rgb="FFC00000"/>
        <rFont val="Arial"/>
        <family val="2"/>
      </rPr>
      <t>Lines 8a and 8b</t>
    </r>
    <r>
      <rPr>
        <sz val="10"/>
        <color theme="2"/>
        <rFont val="Arial"/>
        <family val="2"/>
      </rPr>
      <t>.*</t>
    </r>
    <r>
      <rPr>
        <sz val="10"/>
        <color theme="8"/>
        <rFont val="Arial"/>
        <family val="2"/>
      </rPr>
      <t xml:space="preserve"> </t>
    </r>
    <r>
      <rPr>
        <sz val="10"/>
        <color theme="5"/>
        <rFont val="Arial"/>
        <family val="2"/>
      </rPr>
      <t>If reviewing Form 2106-EZ, enter the combined amounts on</t>
    </r>
    <r>
      <rPr>
        <sz val="10"/>
        <color rgb="FFFF0000"/>
        <rFont val="Arial"/>
        <family val="2"/>
      </rPr>
      <t xml:space="preserve"> </t>
    </r>
    <r>
      <rPr>
        <sz val="10"/>
        <color rgb="FFC00000"/>
        <rFont val="Arial"/>
        <family val="2"/>
      </rPr>
      <t>Lines 5 and 6</t>
    </r>
    <r>
      <rPr>
        <sz val="10"/>
        <color theme="5"/>
        <rFont val="Arial"/>
        <family val="2"/>
      </rPr>
      <t xml:space="preserve">.
</t>
    </r>
    <r>
      <rPr>
        <sz val="10"/>
        <color theme="2"/>
        <rFont val="Arial"/>
        <family val="2"/>
      </rPr>
      <t xml:space="preserve">If no 2106 was filed, enter the amount claimed:
</t>
    </r>
    <r>
      <rPr>
        <sz val="10"/>
        <color rgb="FFC00000"/>
        <rFont val="Arial"/>
        <family val="2"/>
      </rPr>
      <t>2021, 2022, 2023 — Line 12 of the Schedule 1.</t>
    </r>
    <r>
      <rPr>
        <sz val="10"/>
        <color theme="2"/>
        <rFont val="Arial"/>
        <family val="2"/>
      </rPr>
      <t>*</t>
    </r>
    <r>
      <rPr>
        <sz val="10"/>
        <color rgb="FFC00000"/>
        <rFont val="Arial"/>
        <family val="2"/>
      </rPr>
      <t xml:space="preserve">
2019, 2020 — Line 11 of the Schedule 1</t>
    </r>
    <r>
      <rPr>
        <sz val="10"/>
        <color theme="2"/>
        <rFont val="Arial"/>
        <family val="2"/>
      </rPr>
      <t>.*</t>
    </r>
  </si>
  <si>
    <t>NOTE: Form 2106-EZ was retired in 2019.</t>
  </si>
  <si>
    <r>
      <t xml:space="preserve">—   Form 2106-EZ, the taxpayer can only claim the Standard Mileage Rate (no Actual Expenses); if mileage is entered on Line 8a and there is an amount on Line 1, the Standard Mileage Rate was claimed.
</t>
    </r>
    <r>
      <rPr>
        <b/>
        <i/>
        <sz val="10"/>
        <color theme="9"/>
        <rFont val="Arial"/>
        <family val="2"/>
      </rPr>
      <t>NOTE:  Form 2106-EZ was retired in 2019.</t>
    </r>
  </si>
  <si>
    <r>
      <t>If reviewing Form 2106-EZ, enter the Business Miles on</t>
    </r>
    <r>
      <rPr>
        <sz val="10"/>
        <color rgb="FFC00000"/>
        <rFont val="Arial"/>
        <family val="2"/>
      </rPr>
      <t xml:space="preserve"> Line 8a</t>
    </r>
    <r>
      <rPr>
        <sz val="10"/>
        <color theme="5"/>
        <rFont val="Arial"/>
        <family val="2"/>
      </rPr>
      <t xml:space="preserve"> only if Vehicle Expenses were claimed on Line 1.
</t>
    </r>
    <r>
      <rPr>
        <sz val="10"/>
        <color theme="8"/>
        <rFont val="Arial"/>
        <family val="2"/>
      </rPr>
      <t xml:space="preserve">
</t>
    </r>
    <r>
      <rPr>
        <b/>
        <i/>
        <sz val="10"/>
        <color theme="9"/>
        <rFont val="Arial"/>
        <family val="2"/>
      </rPr>
      <t>NOTE: Form 2106-EZ was retired in 2019.</t>
    </r>
  </si>
  <si>
    <t>The AMITRAC will total the amounts in each column as indicated above as indicated above.</t>
  </si>
  <si>
    <r>
      <t xml:space="preserve">Enter the amount of </t>
    </r>
    <r>
      <rPr>
        <sz val="10"/>
        <color rgb="FFC00000"/>
        <rFont val="Arial"/>
        <family val="2"/>
      </rPr>
      <t>Depletion from Line 12 of Schedule C</t>
    </r>
    <r>
      <rPr>
        <sz val="10"/>
        <color theme="2"/>
        <rFont val="Arial"/>
        <family val="2"/>
      </rPr>
      <t>.</t>
    </r>
  </si>
  <si>
    <r>
      <t>Enter the amount of</t>
    </r>
    <r>
      <rPr>
        <sz val="10"/>
        <color rgb="FFC00000"/>
        <rFont val="Arial"/>
        <family val="2"/>
      </rPr>
      <t xml:space="preserve"> Depreciation from Line 13</t>
    </r>
    <r>
      <rPr>
        <sz val="10"/>
        <color theme="2"/>
        <rFont val="Arial"/>
        <family val="2"/>
      </rPr>
      <t xml:space="preserve"> </t>
    </r>
    <r>
      <rPr>
        <sz val="10"/>
        <color rgb="FFC00000"/>
        <rFont val="Arial"/>
        <family val="2"/>
      </rPr>
      <t>of Schedule C</t>
    </r>
    <r>
      <rPr>
        <sz val="10"/>
        <color theme="2"/>
        <rFont val="Arial"/>
        <family val="2"/>
      </rPr>
      <t>.</t>
    </r>
  </si>
  <si>
    <r>
      <rPr>
        <sz val="10"/>
        <color theme="2"/>
        <rFont val="Arial"/>
        <family val="2"/>
      </rPr>
      <t>Enter the amount of</t>
    </r>
    <r>
      <rPr>
        <sz val="10"/>
        <color rgb="FFC00000"/>
        <rFont val="Arial"/>
        <family val="2"/>
      </rPr>
      <t xml:space="preserve"> Meals (2019, 2020 and 2023)</t>
    </r>
    <r>
      <rPr>
        <sz val="10"/>
        <color theme="4"/>
        <rFont val="Arial"/>
        <family val="2"/>
      </rPr>
      <t xml:space="preserve"> </t>
    </r>
    <r>
      <rPr>
        <sz val="10"/>
        <color theme="2"/>
        <rFont val="Arial"/>
        <family val="2"/>
      </rPr>
      <t xml:space="preserve">claimed on </t>
    </r>
    <r>
      <rPr>
        <sz val="10"/>
        <color rgb="FFC00000"/>
        <rFont val="Arial"/>
        <family val="2"/>
      </rPr>
      <t>Line 24b</t>
    </r>
    <r>
      <rPr>
        <sz val="10"/>
        <color theme="2"/>
        <rFont val="Arial"/>
        <family val="2"/>
      </rPr>
      <t xml:space="preserve">. For these tax years, the taxpayer can claim one-half of the amount spent. The entire amount must be considered. The AMITRAC will ultimately subtract the one-half the taxpayer was unable to claim for tax purposes (enter exactly the amount on Line 24b, which is one-half of the amount spent). See NOTE (below) for </t>
    </r>
    <r>
      <rPr>
        <sz val="10"/>
        <color rgb="FFBA0C2F"/>
        <rFont val="Arial"/>
        <family val="2"/>
      </rPr>
      <t>2021 and 2022</t>
    </r>
    <r>
      <rPr>
        <sz val="10"/>
        <color theme="2"/>
        <rFont val="Arial"/>
        <family val="2"/>
      </rPr>
      <t xml:space="preserve">.
</t>
    </r>
    <r>
      <rPr>
        <b/>
        <i/>
        <sz val="10"/>
        <color theme="9"/>
        <rFont val="Arial"/>
        <family val="2"/>
      </rPr>
      <t>NOTE: A temporary IRS policy was implemented for</t>
    </r>
    <r>
      <rPr>
        <b/>
        <sz val="10"/>
        <color theme="9"/>
        <rFont val="Arial"/>
        <family val="2"/>
      </rPr>
      <t xml:space="preserve"> </t>
    </r>
    <r>
      <rPr>
        <sz val="10"/>
        <color rgb="FFC00000"/>
        <rFont val="Arial"/>
        <family val="2"/>
      </rPr>
      <t>Tax Years 2021 and 2022</t>
    </r>
    <r>
      <rPr>
        <b/>
        <sz val="10"/>
        <color theme="9"/>
        <rFont val="Arial"/>
        <family val="2"/>
      </rPr>
      <t xml:space="preserve"> </t>
    </r>
    <r>
      <rPr>
        <b/>
        <i/>
        <sz val="10"/>
        <color theme="9"/>
        <rFont val="Arial"/>
        <family val="2"/>
      </rPr>
      <t xml:space="preserve">allowing 100% of Meals expenses to be claimed under certain circumstances. Confirm whether 100% of Meals expenses were claimed. If 100% was claimed, no entry is necessary.  </t>
    </r>
  </si>
  <si>
    <r>
      <t xml:space="preserve"> Schedule C-EZ: If there are business miles on Line 5a and vehicle expenses on Line 2, the taxpayer claimed the Standard Mileage Rate on the Schedule C-EZ.  
</t>
    </r>
    <r>
      <rPr>
        <b/>
        <i/>
        <sz val="10"/>
        <color theme="9"/>
        <rFont val="Arial"/>
        <family val="2"/>
      </rPr>
      <t>NOTE: The Schedule C-EZ was retired in tax year 2019.</t>
    </r>
  </si>
  <si>
    <t>Choose "YES" for one option on Line 40 to indicate how you wish to determine the trend calculation. The options are "prior year only," "most recent year" and "average of prior and most recent years." Choose "NO" for the options you are not utilizing.</t>
  </si>
  <si>
    <r>
      <t xml:space="preserve">Enter the amount of recurring Capital Losses (if required by Investor Guidelines) from </t>
    </r>
    <r>
      <rPr>
        <sz val="10"/>
        <color rgb="FFC00000"/>
        <rFont val="Arial"/>
        <family val="2"/>
      </rPr>
      <t>Line 16 of Schedule D.</t>
    </r>
    <r>
      <rPr>
        <sz val="10"/>
        <color theme="2"/>
        <rFont val="Arial"/>
        <family val="2"/>
      </rPr>
      <t>*
* Only if required by the investor.</t>
    </r>
  </si>
  <si>
    <t>Choose "YES" for one option on Line 49 to indicate how you wish to determine the trend calculation. The options are "prior year only," "most recent year" and "average of prior and most recent years." Choose "NO" for the options you are not utilizing.</t>
  </si>
  <si>
    <t>The AMITRAC will total the amounts in each column as indicated.</t>
  </si>
  <si>
    <t>Choose "YES" for one option on Line 55 to indicate how you which to determine the trend calculation. The options are "prior year only," "most recent year" and "average of prior and most recent years." Choose "NO" for the options you are not utilizing.</t>
  </si>
  <si>
    <t>Choose "YES" for one option on Line 67 to indicate how you wish to determine the trend calculation. The options are "prior year only," "most recent year" and "average of prior and most recent years." Choose "NO" for the options you are not utilizing.</t>
  </si>
  <si>
    <t>The AMITRAC will subtotal the amounts in each column (Lines 70-73).</t>
  </si>
  <si>
    <t>Compare Subtotal of Most Recent Year Profits/Losses (Line 74) to distributions (Line 75). Choose which option you will utilize for qualifying. See "Help" below for analysis guidance.</t>
  </si>
  <si>
    <t>Compare Subtotal of Prior Year Profits/Losses (Line 74) to distributions (Line 75). Choose which option you will utilize for qualifying. See "Help" below for analysis guidance.</t>
  </si>
  <si>
    <r>
      <t xml:space="preserve">Perform a Liquidity Analysis by reviewing the Balance Sheet (Schedule L) from the applicable year Partnership Return (Form 1065) utilizing the Liquidity Analysis tab of the AMITRAC. If the appropriate ratio is ≥1, solvency has been determined and Profits can be utilized in lieu of Distributions.  
</t>
    </r>
    <r>
      <rPr>
        <b/>
        <i/>
        <sz val="10"/>
        <color theme="9"/>
        <rFont val="Arial"/>
        <family val="2"/>
      </rPr>
      <t>NOTE: If there are assets but no liabilities entered, the AMITRAC will say "PASS — Division by Zero Error." This is generally also acceptable.</t>
    </r>
  </si>
  <si>
    <t>The AMITRAC will total the amounts in each column, Lines 78–80.</t>
  </si>
  <si>
    <t>Choose "YES" for one option on Line 82 to indicate how you wish to determine the trend calculation. The options are "prior year only," "most recent year" and "average of prior and most recent years." Choose "NO" for the options you are not utilizing.</t>
  </si>
  <si>
    <t>The AMITRAC will subtotal the amounts in each column (Lines 85-88).</t>
  </si>
  <si>
    <t>Compare Subtotal of Most Recent Year Profits/Losses (Line 89) to distributions (Line 90). Choose which option you will utilize for qualifying. See "Help" below for analysis guidance.</t>
  </si>
  <si>
    <t>Compare Subtotal of Prior Year Profits/Losses (Line 89) to distributions (Line 90). Choose which option you will utilize for qualifying. See "Help" below for analysis guidance.</t>
  </si>
  <si>
    <r>
      <t xml:space="preserve">Perform a Liquidity Analysis by reviewing the Balance Sheet (Schedule L) from the applicable year Partnership Return (Form 1065) utilizing the Liquidity Analysis tab (Lines 160–172) of the AMITRAC. If the appropriate ratio is ≥1, solvency has been determined and Profits can be utilized in lieu of Distributions.  
</t>
    </r>
    <r>
      <rPr>
        <b/>
        <i/>
        <sz val="10"/>
        <color theme="9"/>
        <rFont val="Arial"/>
        <family val="2"/>
      </rPr>
      <t>NOTE: If there are assets but no liabilities entered, the AMITRAC will say "PASS — Division by Zero Error." This is generally also acceptable.</t>
    </r>
  </si>
  <si>
    <t>Enter the amount of the Borrower’s W-2 Wages attributable to this S Corporation typically from Box 5 of the W-2 (Self-Employment Wages from this business).</t>
  </si>
  <si>
    <t>The AMITRAC will total the amounts in each column, Lines 93–95.</t>
  </si>
  <si>
    <t>Choose "YES" for one option on Line 97 to indicate how you wish to determine the trend calculation. The options are "prior year only," "most recent year" and "average of prior and most recent years." Choose "NO" for the options you are not utilizing.</t>
  </si>
  <si>
    <t>The AMITRAC will subtotal the amounts in each column (Lines 100–103).</t>
  </si>
  <si>
    <t>The amount entered will NOT automatically be added or subtracted. Choose Profit/Loss or Distribution on Lines 106 and 107.</t>
  </si>
  <si>
    <t>Compare Subtotal of Most Recent Year Profits/Losses (Line 104) to distributions (Line 105). Choose which option you will utilize for qualifying. See "Help" below for analysis guidance.</t>
  </si>
  <si>
    <t>Compare Subtotal of Prior Year Profits/Losses (Line 104) to distributions (Line 105). Choose which option you will utilize for qualifying. See "Help" below for analysis guidance.</t>
  </si>
  <si>
    <r>
      <t xml:space="preserve">Enter the amount of Guaranteed Payments to Partner from </t>
    </r>
    <r>
      <rPr>
        <sz val="10"/>
        <color rgb="FFC00000"/>
        <rFont val="Arial"/>
        <family val="2"/>
      </rPr>
      <t xml:space="preserve">Form 1065, Schedule K-1, Line 4c (4a+4b).  </t>
    </r>
    <r>
      <rPr>
        <sz val="10"/>
        <color theme="2"/>
        <rFont val="Arial"/>
        <family val="2"/>
      </rPr>
      <t xml:space="preserve">
</t>
    </r>
  </si>
  <si>
    <r>
      <rPr>
        <sz val="10"/>
        <color theme="8"/>
        <rFont val="Arial"/>
        <family val="2"/>
      </rPr>
      <t>The AMITRAC will total the amounts in each column, Lines 108–110</t>
    </r>
    <r>
      <rPr>
        <sz val="10"/>
        <color theme="2"/>
        <rFont val="Arial"/>
        <family val="2"/>
      </rPr>
      <t>.</t>
    </r>
  </si>
  <si>
    <t>Enter the amount of any Non-Deductible Travel, Meals and Entertainment reported on Schedule M-1, Line 4b. If no Schedule M-1 is filed, review itemized deduction statement for reported Meals. Enter the amount of non-deductible Meals (this is equal to the amount of deductible Meals).
NOTE: A temporary IRS policy was implemented for Tax Years 2021 and 2022 allowing 100% of Meals expenses to be claimed under certain circumstances.  If you can confirm that the business took a 100% deduction for MEALS, do not enter an exclusion from the itemized deduction statement for 2021 or 2022.</t>
  </si>
  <si>
    <r>
      <t>Enter the Borrower’s Ownership Percentage from</t>
    </r>
    <r>
      <rPr>
        <sz val="10"/>
        <color rgb="FFC00000"/>
        <rFont val="Arial"/>
        <family val="2"/>
      </rPr>
      <t xml:space="preserve"> Form 1065, Schedule K-1, Line J Ending Capita</t>
    </r>
    <r>
      <rPr>
        <sz val="10"/>
        <color theme="2"/>
        <rFont val="Arial"/>
        <family val="2"/>
      </rPr>
      <t>l.</t>
    </r>
  </si>
  <si>
    <t>The AMITRAC will multiply the total by the Borrower’s Ownership Percentage to determine the Borrower’s Proportionate Share of the Total.</t>
  </si>
  <si>
    <t>Choose "YES" for one option on Line 127 to indicate how you wish to determine the trend calculation. The options are "prior year only," "most recent year" and "average of prior and most recent years." Choose "NO" for the options you are not utilizing.</t>
  </si>
  <si>
    <t>The AMITRAC will subtotal the amounts in each column (Lines 130–134).</t>
  </si>
  <si>
    <t>Compare Subtotal of Most Recent Year Profits/Losses (Line 134) to distributions (Line 135). Choose which option you will utilize for qualifying. See "Help" below for analysis guidance.</t>
  </si>
  <si>
    <t>Compare Subtotal of Prior Year Profits/Losses (Line 134) to distributions (Line 135). Choose which option you will utilize for qualifying. See "Help" below for analysis guidance.</t>
  </si>
  <si>
    <r>
      <t xml:space="preserve">Enter the amount of the Borrower’s W-2 Wages attributable to this S Corporation typically from </t>
    </r>
    <r>
      <rPr>
        <sz val="10"/>
        <color rgb="FFC00000"/>
        <rFont val="Arial"/>
        <family val="2"/>
      </rPr>
      <t>Box 5 of the W-2</t>
    </r>
    <r>
      <rPr>
        <sz val="10"/>
        <color theme="2"/>
        <rFont val="Arial"/>
        <family val="2"/>
      </rPr>
      <t xml:space="preserve"> (Self-Employment Wages from this business).</t>
    </r>
  </si>
  <si>
    <t>The AMITRAC will total the amounts in each column, Lines 138–140.</t>
  </si>
  <si>
    <r>
      <t xml:space="preserve">Enter the amount of Non-Recurring Income from </t>
    </r>
    <r>
      <rPr>
        <sz val="10"/>
        <color rgb="FFC00000"/>
        <rFont val="Arial"/>
        <family val="2"/>
      </rPr>
      <t>Lines 4 and/or 5 of Form 1120-S</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</si>
  <si>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 xml:space="preserve">Enter the amount of any Non-Deductible Travel, Meals and Entertainment reported on Schedule M-1, Line 3b. If no Schedule M-1 is filed, review itemized deductions statement for reported Meals. Enter the amount of non-deductible Meals (this is equal to the amount of deductible Meals).
NOTE: A temporary IRS policy was implemented for Tax Years 2021 and 2022 allowing 100% of Meals expenses to be claimed under certain circumstances.  </t>
  </si>
  <si>
    <t>The AMITRAC will subtotal the amounts in each column (Lines 123–131).</t>
  </si>
  <si>
    <t>Choose "YES" for one option on Line 155 to indicate how you wish to determine the trend calculation. The options are "prior year only," "most recent year" and "average of prior and most recent years." Choose "NO" for the options you are not utilizing.</t>
  </si>
  <si>
    <t>Enter the amount of any Non-Deductible Travel, Meals and Entertainment reported on Schedule M-1, Line 5c. If no Schedule M-1 is filed, review itemized deduction statement for reported Meals. Enter the amount of non-deductible Meals (this is equal to the amount of deductible Meals).
NOTE: A temporary IRS policy was implemented for Tax Years 2021 and 2022 allowing 100% of Meals expenses to be claimed under certain circumstances.</t>
  </si>
  <si>
    <t>The AMITRAC will subtotal the amounts in each column (Lines 158–172).</t>
  </si>
  <si>
    <t>The AMITRAC will multiply the Subtotal by the Borrower’s Ownership Percentage to determine the Borrower’s Proportionate Share of the Subtotal, if the Borrower’s Ownership Percentage is 100%. If the Borrower’s Ownership Interest is &lt;100%, cash flow from the Corporation will NOT be considered UNLESS an indication is made at the top of Page 1 of the AMITRAC that the loan is a Freddie Mac loan (or a loan following Freddie Mac guidelines). Note: For married Borrowers who are both a part of the transaction, ownership percentages can be combined for consideration of corporation cash flow — be sure to count only once, either for the Borrower OR the Co-Borrower.</t>
  </si>
  <si>
    <r>
      <t xml:space="preserve">Enter the amount of the Borrower’s W-2 Wages attributable to this Corporation typically from </t>
    </r>
    <r>
      <rPr>
        <sz val="10"/>
        <color rgb="FFC00000"/>
        <rFont val="Arial"/>
        <family val="2"/>
      </rPr>
      <t>Box 5 of the W-2</t>
    </r>
    <r>
      <rPr>
        <sz val="10"/>
        <color theme="2"/>
        <rFont val="Arial"/>
        <family val="2"/>
      </rPr>
      <t xml:space="preserve"> (Self-Employment Wages from this business).</t>
    </r>
  </si>
  <si>
    <t>The AMITRAC will total the amounts in each column (Lines 175–177). If the Borrower does not own 100% of the Corporation, only Lines 103 and 104 will be considered UNLESS an indication is made at the top of Page 1 of the AMITRAC that the loan is a Freddie Mac loan (or a loan following Freddie Mac guidelines).</t>
  </si>
  <si>
    <t>Applicable "other assets" include assets that can be easily liquidated. Enter only the itemized, applicable amounts, rather than the Total.</t>
  </si>
  <si>
    <t>Applicable "other liabilities" include liabilities that are due and payable within the next 12 months. Enter only the itemized, applicable amounts rather than the Total.</t>
  </si>
  <si>
    <t>The Current Ratio will be calculated and is applicable for businesses that DO NOT rely heavily on inventory.  A ratio of one (1) or greater is generally required, however, a solution of "Pass — Division by Zero Error" is also acceptable IF it is received because there are short-term assets but no short-term liabilities.</t>
  </si>
  <si>
    <t>The Quick Ratio will be calculated and is applicable for businesses that have significant inventory. A ratio of one (1) or greater is generally required, however, a solution of "Pass — Division by Zero Error" is also acceptable IF it is received because there are short-term assets but no short-term liabilities.</t>
  </si>
  <si>
    <t>AMITRAC will calculate the Amount of Change in Gross Income Year over Year.</t>
  </si>
  <si>
    <t>AMITRAC will calculate the Percentage of Change in Gross Income Year over Year.</t>
  </si>
  <si>
    <t>Totals from each of the 13 Sections will carry down. These Totals have already been annualized in their respective sections based on the analyzed trending (increasing or decreasing). Monthly trend amounts are also indicated so that you can see how the monthly qualifying amount has been determined.</t>
  </si>
  <si>
    <t>The Annual Trend divided by 12. This is the Grand Total of all of the monthly trends for each section.</t>
  </si>
  <si>
    <t>Line 2b</t>
  </si>
  <si>
    <t>1065, Line 15    1120-S, Line 16</t>
  </si>
  <si>
    <t>1065, Line 16    1120-S, Line 17</t>
  </si>
  <si>
    <t>1065, Line 17    1120-S, Line 18</t>
  </si>
  <si>
    <r>
      <t xml:space="preserve">Current Ratio                                                                                  
</t>
    </r>
    <r>
      <rPr>
        <sz val="10"/>
        <color theme="1"/>
        <rFont val="Calibri"/>
        <family val="2"/>
        <scheme val="minor"/>
      </rPr>
      <t xml:space="preserve">(Current Assets/Current Liabilities)                                                                         </t>
    </r>
  </si>
  <si>
    <t xml:space="preserve"> Applicable for Businesses Not Relying Heavily Upon Inventory</t>
  </si>
  <si>
    <r>
      <t xml:space="preserve">Quick Ratio                                                                                                   
</t>
    </r>
    <r>
      <rPr>
        <sz val="10"/>
        <rFont val="Calibri"/>
        <family val="2"/>
        <scheme val="minor"/>
      </rPr>
      <t>(Current Assets - Inventory)/Current Liabilities</t>
    </r>
  </si>
  <si>
    <t xml:space="preserve">Applicable for Businesses with Significant Inventory </t>
  </si>
  <si>
    <t>mfv 04.22.24</t>
  </si>
  <si>
    <r>
      <rPr>
        <b/>
        <sz val="7"/>
        <rFont val="Calibri"/>
        <family val="2"/>
      </rPr>
      <t>ARCH MORTGAGE INSURANCE COMPANY®</t>
    </r>
    <r>
      <rPr>
        <sz val="7"/>
        <rFont val="Calibri"/>
        <family val="2"/>
      </rPr>
      <t xml:space="preserve">  |  230 NORTH ELM STREET GREENSBORO NC 27401  |  </t>
    </r>
    <r>
      <rPr>
        <b/>
        <sz val="7"/>
        <rFont val="Calibri"/>
        <family val="2"/>
      </rPr>
      <t xml:space="preserve">ARCHMI.COM                        MCUS-B0411W-0424                  </t>
    </r>
  </si>
  <si>
    <t xml:space="preserve">Indicate “Prior Year” and “Most Recent Year.” (Note the AMITRAC defaults/assumes 2022 and 2023 unless alternative choices are indicated utilizing the drop-down menu.) </t>
  </si>
  <si>
    <t>(calculator lines 70 through 73)</t>
  </si>
  <si>
    <t>(calculator lines 130 through 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</si>
</sst>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Red]\(###,##0.00\)"/>
    <numFmt numFmtId="165" formatCode="###,###,##0.00;[Red]\(###,###,##0.00\)"/>
    <numFmt numFmtId="166" formatCode="0_);[Red]\(0\)"/>
    <numFmt numFmtId="167" formatCode="&quot;$&quot;#,##0.00"/>
    <numFmt numFmtId="168" formatCode="#,##0.00;[Red]#,##0.00"/>
  </numFmts>
  <fonts count="237">
    <font>
      <sz val="10"/>
      <name val="Verdana"/>
    </font>
    <font>
      <sz val="11"/>
      <color theme="1"/>
      <name val="Calibri"/>
      <family val="2"/>
      <scheme val="minor"/>
    </font>
    <font>
      <sz val="8"/>
      <name val="Arial"/>
      <family val="2"/>
    </font>
    <font>
      <sz val="8"/>
      <name val="Verdana"/>
      <family val="2"/>
    </font>
    <font>
      <b/>
      <sz val="10"/>
      <name val="Arial"/>
      <family val="2"/>
    </font>
    <font>
      <sz val="10"/>
      <name val="Arial"/>
      <family val="2"/>
    </font>
    <font>
      <sz val="8"/>
      <name val="Myriad"/>
    </font>
    <font>
      <sz val="10"/>
      <name val="Verdana"/>
      <family val="2"/>
    </font>
    <font>
      <sz val="10"/>
      <name val="Verdana"/>
      <family val="2"/>
    </font>
    <font>
      <sz val="10"/>
      <color theme="0"/>
      <name val="Arial"/>
      <family val="2"/>
    </font>
    <font>
      <u/>
      <sz val="10"/>
      <color theme="10"/>
      <name val="Verdana"/>
      <family val="2"/>
    </font>
    <font>
      <u/>
      <sz val="10"/>
      <color theme="11"/>
      <name val="Verdana"/>
      <family val="2"/>
    </font>
    <font>
      <sz val="8"/>
      <name val="Calibri"/>
      <family val="2"/>
    </font>
    <font>
      <b/>
      <sz val="14"/>
      <color rgb="FF295DA8"/>
      <name val="Myriad"/>
    </font>
    <font>
      <sz val="14"/>
      <name val="Verdana"/>
      <family val="2"/>
    </font>
    <font>
      <sz val="12"/>
      <name val="Arial"/>
      <family val="2"/>
    </font>
    <font>
      <sz val="10"/>
      <color rgb="FFFF0000"/>
      <name val="Arial"/>
      <family val="2"/>
    </font>
    <font>
      <b/>
      <sz val="8"/>
      <color rgb="FFC00000"/>
      <name val="Arial"/>
      <family val="2"/>
    </font>
    <font>
      <sz val="10"/>
      <color rgb="FF99C221"/>
      <name val="Verdana"/>
      <family val="2"/>
    </font>
    <font>
      <sz val="7"/>
      <color theme="8"/>
      <name val="Arial"/>
      <family val="2"/>
    </font>
    <font>
      <sz val="10"/>
      <color theme="8"/>
      <name val="Verdana"/>
      <family val="2"/>
    </font>
    <font>
      <sz val="10"/>
      <color rgb="FFC00000"/>
      <name val="Verdana"/>
      <family val="2"/>
    </font>
    <font>
      <b/>
      <sz val="8"/>
      <color theme="7"/>
      <name val="Arial"/>
      <family val="2"/>
    </font>
    <font>
      <i/>
      <sz val="8"/>
      <name val="Myriad"/>
    </font>
    <font>
      <sz val="10"/>
      <color theme="2"/>
      <name val="Arial"/>
      <family val="2"/>
    </font>
    <font>
      <sz val="10"/>
      <color rgb="FF99C221"/>
      <name val="Arial"/>
      <family val="2"/>
    </font>
    <font>
      <sz val="10"/>
      <color rgb="FFC00000"/>
      <name val="Arial"/>
      <family val="2"/>
    </font>
    <font>
      <sz val="10"/>
      <color theme="4"/>
      <name val="Arial"/>
      <family val="2"/>
    </font>
    <font>
      <sz val="10"/>
      <color theme="8"/>
      <name val="Arial"/>
      <family val="2"/>
    </font>
    <font>
      <sz val="10"/>
      <color rgb="FFFF9900"/>
      <name val="Arial"/>
      <family val="2"/>
    </font>
    <font>
      <sz val="10"/>
      <color theme="5"/>
      <name val="Arial"/>
      <family val="2"/>
    </font>
    <font>
      <b/>
      <sz val="10"/>
      <color theme="2"/>
      <name val="Arial"/>
      <family val="2"/>
    </font>
    <font>
      <sz val="10"/>
      <color rgb="FFBA0C2F"/>
      <name val="Arial"/>
      <family val="2"/>
    </font>
    <font>
      <u/>
      <sz val="10"/>
      <color theme="2"/>
      <name val="Arial"/>
      <family val="2"/>
    </font>
    <font>
      <sz val="10"/>
      <color theme="1"/>
      <name val="Arial"/>
      <family val="2"/>
    </font>
    <font>
      <sz val="11"/>
      <color rgb="FF285CA8"/>
      <name val="Arial"/>
      <family val="2"/>
    </font>
    <font>
      <b/>
      <sz val="16"/>
      <color rgb="FF0057B8"/>
      <name val="Arial"/>
      <family val="2"/>
    </font>
    <font>
      <u/>
      <sz val="10"/>
      <color theme="2"/>
      <name val="Verdana"/>
      <family val="2"/>
    </font>
    <font>
      <sz val="10"/>
      <color theme="2"/>
      <name val="Verdana"/>
      <family val="2"/>
    </font>
    <font>
      <b/>
      <sz val="10"/>
      <color theme="3"/>
      <name val="Verdana"/>
      <family val="2"/>
    </font>
    <font>
      <b/>
      <sz val="10"/>
      <color theme="3"/>
      <name val="Arial"/>
      <family val="2"/>
    </font>
    <font>
      <b/>
      <i/>
      <sz val="10"/>
      <color theme="3"/>
      <name val="Arial"/>
      <family val="2"/>
    </font>
    <font>
      <b/>
      <u/>
      <sz val="10"/>
      <color theme="2"/>
      <name val="Arial"/>
      <family val="2"/>
    </font>
    <font>
      <sz val="10"/>
      <color theme="3"/>
      <name val="Arial"/>
      <family val="2"/>
    </font>
    <font>
      <sz val="10"/>
      <color rgb="FFFFFFFF"/>
      <name val="Arial"/>
      <family val="2"/>
    </font>
    <font>
      <sz val="10"/>
      <color rgb="FF285CA8"/>
      <name val="Arial"/>
      <family val="2"/>
    </font>
    <font>
      <b/>
      <i/>
      <sz val="10"/>
      <color theme="9"/>
      <name val="Arial"/>
      <family val="2"/>
    </font>
    <font>
      <b/>
      <i/>
      <sz val="10"/>
      <color rgb="FFFFC000"/>
      <name val="Arial"/>
      <family val="2"/>
    </font>
    <font>
      <b/>
      <sz val="10"/>
      <color theme="9"/>
      <name val="Arial"/>
      <family val="2"/>
    </font>
    <font>
      <b/>
      <sz val="10"/>
      <color theme="8"/>
      <name val="Arial"/>
      <family val="2"/>
    </font>
    <font>
      <b/>
      <sz val="7"/>
      <color rgb="FFC00000"/>
      <name val="Arial"/>
      <family val="2"/>
    </font>
    <font>
      <b/>
      <sz val="7"/>
      <name val="Calibri"/>
      <family val="2"/>
    </font>
    <font>
      <b/>
      <sz val="10"/>
      <name val="Calibri"/>
      <family val="2"/>
    </font>
    <font>
      <b/>
      <sz val="12"/>
      <color rgb="FF295DA8"/>
      <name val="Calibri"/>
      <family val="2"/>
    </font>
    <font>
      <b/>
      <sz val="12"/>
      <color theme="9"/>
      <name val="Calibri"/>
      <family val="2"/>
    </font>
    <font>
      <sz val="8"/>
      <color theme="3"/>
      <name val="Calibri"/>
      <family val="2"/>
    </font>
    <font>
      <sz val="9"/>
      <color theme="0"/>
      <name val="Calibri"/>
      <family val="2"/>
    </font>
    <font>
      <b/>
      <sz val="6"/>
      <name val="Calibri"/>
      <family val="2"/>
    </font>
    <font>
      <sz val="12"/>
      <color theme="0"/>
      <name val="Calibri"/>
      <family val="2"/>
    </font>
    <font>
      <sz val="11"/>
      <color theme="0"/>
      <name val="Calibri"/>
      <family val="2"/>
    </font>
    <font>
      <sz val="9"/>
      <color theme="1"/>
      <name val="Calibri"/>
      <family val="2"/>
    </font>
    <font>
      <b/>
      <sz val="9"/>
      <color theme="1"/>
      <name val="Calibri"/>
      <family val="2"/>
    </font>
    <font>
      <sz val="8"/>
      <color theme="1"/>
      <name val="Calibri"/>
      <family val="2"/>
    </font>
    <font>
      <b/>
      <i/>
      <sz val="8"/>
      <name val="Calibri"/>
      <family val="2"/>
    </font>
    <font>
      <b/>
      <sz val="8"/>
      <color theme="8"/>
      <name val="Calibri"/>
      <family val="2"/>
    </font>
    <font>
      <sz val="9"/>
      <color theme="2"/>
      <name val="Calibri"/>
      <family val="2"/>
    </font>
    <font>
      <i/>
      <sz val="8"/>
      <color theme="8"/>
      <name val="Calibri"/>
      <family val="2"/>
    </font>
    <font>
      <sz val="9"/>
      <color rgb="FFFF0000"/>
      <name val="Calibri"/>
      <family val="2"/>
    </font>
    <font>
      <b/>
      <i/>
      <sz val="8"/>
      <color theme="8"/>
      <name val="Calibri"/>
      <family val="2"/>
    </font>
    <font>
      <sz val="8"/>
      <color theme="0"/>
      <name val="Calibri"/>
      <family val="2"/>
    </font>
    <font>
      <b/>
      <sz val="9"/>
      <color theme="0"/>
      <name val="Calibri"/>
      <family val="2"/>
    </font>
    <font>
      <b/>
      <sz val="8"/>
      <color theme="0"/>
      <name val="Calibri"/>
      <family val="2"/>
    </font>
    <font>
      <sz val="10"/>
      <color theme="0"/>
      <name val="Calibri"/>
      <family val="2"/>
    </font>
    <font>
      <b/>
      <sz val="8"/>
      <color theme="5"/>
      <name val="Calibri"/>
      <family val="2"/>
    </font>
    <font>
      <sz val="7"/>
      <color theme="1"/>
      <name val="Calibri"/>
      <family val="2"/>
    </font>
    <font>
      <sz val="7"/>
      <name val="Calibri"/>
      <family val="2"/>
    </font>
    <font>
      <sz val="8"/>
      <color rgb="FF295DA8"/>
      <name val="Calibri"/>
      <family val="2"/>
    </font>
    <font>
      <b/>
      <sz val="8"/>
      <color rgb="FF00B050"/>
      <name val="Calibri"/>
      <family val="2"/>
    </font>
    <font>
      <b/>
      <sz val="8"/>
      <name val="Calibri"/>
      <family val="2"/>
    </font>
    <font>
      <sz val="7"/>
      <color rgb="FFA8ACB0"/>
      <name val="Calibri"/>
      <family val="2"/>
    </font>
    <font>
      <sz val="8"/>
      <color theme="2"/>
      <name val="Calibri"/>
      <family val="2"/>
    </font>
    <font>
      <b/>
      <sz val="8"/>
      <color theme="0" tint="-0.34998626667073579"/>
      <name val="Calibri"/>
      <family val="2"/>
    </font>
    <font>
      <sz val="9"/>
      <name val="Calibri"/>
      <family val="2"/>
    </font>
    <font>
      <sz val="10"/>
      <name val="Calibri"/>
      <family val="2"/>
    </font>
    <font>
      <b/>
      <sz val="10"/>
      <color theme="0" tint="-0.499984740745262"/>
      <name val="Calibri"/>
      <family val="2"/>
    </font>
    <font>
      <b/>
      <sz val="12"/>
      <name val="Calibri"/>
      <family val="2"/>
    </font>
    <font>
      <sz val="12"/>
      <name val="Calibri"/>
      <family val="2"/>
    </font>
    <font>
      <b/>
      <sz val="10"/>
      <color rgb="FF00B050"/>
      <name val="Calibri"/>
      <family val="2"/>
    </font>
    <font>
      <b/>
      <sz val="10"/>
      <color rgb="FF0057B8"/>
      <name val="Calibri"/>
      <family val="2"/>
    </font>
    <font>
      <b/>
      <sz val="11"/>
      <color theme="0"/>
      <name val="Calibri"/>
      <family val="2"/>
    </font>
    <font>
      <b/>
      <sz val="8"/>
      <color rgb="FFC00000"/>
      <name val="Calibri"/>
      <family val="2"/>
    </font>
    <font>
      <sz val="8"/>
      <color rgb="FFC00000"/>
      <name val="Calibri"/>
      <family val="2"/>
    </font>
    <font>
      <sz val="7"/>
      <color theme="0"/>
      <name val="Calibri"/>
      <family val="2"/>
    </font>
    <font>
      <b/>
      <sz val="10"/>
      <color theme="1" tint="0.499984740745262"/>
      <name val="Calibri"/>
      <family val="2"/>
    </font>
    <font>
      <b/>
      <sz val="8"/>
      <color theme="3"/>
      <name val="Calibri"/>
      <family val="2"/>
    </font>
    <font>
      <b/>
      <sz val="10"/>
      <color theme="3"/>
      <name val="Calibri"/>
      <family val="2"/>
    </font>
    <font>
      <sz val="8"/>
      <color rgb="FFFF0000"/>
      <name val="Calibri"/>
      <family val="2"/>
    </font>
    <font>
      <sz val="10"/>
      <color theme="1" tint="0.499984740745262"/>
      <name val="Calibri"/>
      <family val="2"/>
    </font>
    <font>
      <b/>
      <sz val="11"/>
      <color rgb="FFFFFFFF"/>
      <name val="Calibri"/>
      <family val="2"/>
    </font>
    <font>
      <b/>
      <sz val="7"/>
      <color theme="0"/>
      <name val="Calibri"/>
      <family val="2"/>
    </font>
    <font>
      <b/>
      <sz val="8"/>
      <color rgb="FFBA0C2F"/>
      <name val="Calibri"/>
      <family val="2"/>
    </font>
    <font>
      <b/>
      <sz val="10"/>
      <color rgb="FF295DA8"/>
      <name val="Calibri"/>
      <family val="2"/>
    </font>
    <font>
      <b/>
      <sz val="10"/>
      <color theme="0"/>
      <name val="Calibri"/>
      <family val="2"/>
    </font>
    <font>
      <u/>
      <sz val="10"/>
      <color theme="10"/>
      <name val="Calibri"/>
      <family val="2"/>
    </font>
    <font>
      <b/>
      <sz val="8"/>
      <color rgb="FFFF0000"/>
      <name val="Calibri"/>
      <family val="2"/>
    </font>
    <font>
      <sz val="10"/>
      <color theme="5"/>
      <name val="Calibri"/>
      <family val="2"/>
    </font>
    <font>
      <sz val="10"/>
      <color theme="1"/>
      <name val="Calibri"/>
      <family val="2"/>
    </font>
    <font>
      <b/>
      <sz val="10"/>
      <color theme="5"/>
      <name val="Calibri"/>
      <family val="2"/>
    </font>
    <font>
      <b/>
      <sz val="12"/>
      <color theme="0"/>
      <name val="Calibri"/>
      <family val="2"/>
    </font>
    <font>
      <b/>
      <sz val="8"/>
      <color rgb="FF678D1C"/>
      <name val="Calibri"/>
      <family val="2"/>
    </font>
    <font>
      <i/>
      <sz val="7"/>
      <name val="Calibri"/>
      <family val="2"/>
    </font>
    <font>
      <sz val="7.5"/>
      <name val="Calibri"/>
      <family val="2"/>
    </font>
    <font>
      <sz val="11"/>
      <name val="Calibri"/>
      <family val="2"/>
    </font>
    <font>
      <sz val="7"/>
      <color theme="1" tint="0.499984740745262"/>
      <name val="Calibri"/>
      <family val="2"/>
    </font>
    <font>
      <b/>
      <sz val="11"/>
      <name val="Calibri"/>
      <family val="2"/>
    </font>
    <font>
      <u/>
      <sz val="8"/>
      <color theme="2"/>
      <name val="Calibri"/>
      <family val="2"/>
    </font>
    <font>
      <b/>
      <i/>
      <sz val="11"/>
      <color theme="1"/>
      <name val="Calibri"/>
      <family val="2"/>
    </font>
    <font>
      <b/>
      <sz val="12"/>
      <color theme="1"/>
      <name val="Calibri"/>
      <family val="2"/>
    </font>
    <font>
      <sz val="12"/>
      <color theme="1"/>
      <name val="Calibri"/>
      <family val="2"/>
    </font>
    <font>
      <b/>
      <sz val="9"/>
      <color rgb="FF295DA8"/>
      <name val="Calibri"/>
      <family val="2"/>
    </font>
    <font>
      <sz val="6"/>
      <name val="Calibri"/>
      <family val="2"/>
    </font>
    <font>
      <b/>
      <sz val="9"/>
      <name val="Calibri"/>
      <family val="2"/>
    </font>
    <font>
      <b/>
      <sz val="9"/>
      <color theme="2"/>
      <name val="Calibri"/>
      <family val="2"/>
    </font>
    <font>
      <b/>
      <sz val="9"/>
      <color rgb="FFE20091"/>
      <name val="Calibri"/>
      <family val="2"/>
    </font>
    <font>
      <b/>
      <sz val="8"/>
      <color rgb="FF295DA8"/>
      <name val="Calibri"/>
      <family val="2"/>
    </font>
    <font>
      <b/>
      <sz val="8"/>
      <color theme="1" tint="0.499984740745262"/>
      <name val="Calibri"/>
      <family val="2"/>
    </font>
    <font>
      <b/>
      <sz val="7"/>
      <color theme="8"/>
      <name val="Calibri"/>
      <family val="2"/>
    </font>
    <font>
      <sz val="8"/>
      <color theme="8"/>
      <name val="Calibri"/>
      <family val="2"/>
    </font>
    <font>
      <b/>
      <sz val="7"/>
      <color theme="5"/>
      <name val="Calibri"/>
      <family val="2"/>
    </font>
    <font>
      <sz val="10"/>
      <color rgb="FF0057B8"/>
      <name val="Calibri"/>
      <family val="2"/>
    </font>
    <font>
      <b/>
      <sz val="12"/>
      <color theme="5"/>
      <name val="Calibri"/>
      <family val="2"/>
    </font>
    <font>
      <sz val="10"/>
      <color theme="2"/>
      <name val="Calibri"/>
      <family val="2"/>
    </font>
    <font>
      <b/>
      <i/>
      <sz val="9"/>
      <color theme="8"/>
      <name val="Calibri"/>
      <family val="2"/>
    </font>
    <font>
      <i/>
      <sz val="9"/>
      <color theme="8"/>
      <name val="Calibri"/>
      <family val="2"/>
    </font>
    <font>
      <sz val="9"/>
      <color theme="5"/>
      <name val="Calibri"/>
      <family val="2"/>
    </font>
    <font>
      <b/>
      <sz val="9"/>
      <color theme="5"/>
      <name val="Calibri"/>
      <family val="2"/>
    </font>
    <font>
      <sz val="9"/>
      <color rgb="FFC00000"/>
      <name val="Calibri"/>
      <family val="2"/>
    </font>
    <font>
      <b/>
      <sz val="9"/>
      <color rgb="FF0070C0"/>
      <name val="Calibri"/>
      <family val="2"/>
    </font>
    <font>
      <sz val="9"/>
      <color theme="6"/>
      <name val="Calibri"/>
      <family val="2"/>
    </font>
    <font>
      <sz val="9"/>
      <color rgb="FFBA0C2F"/>
      <name val="Calibri"/>
      <family val="2"/>
    </font>
    <font>
      <b/>
      <sz val="9"/>
      <color rgb="FFFF0000"/>
      <name val="Calibri"/>
      <family val="2"/>
    </font>
    <font>
      <i/>
      <sz val="9"/>
      <name val="Calibri"/>
      <family val="2"/>
    </font>
    <font>
      <b/>
      <sz val="9"/>
      <color rgb="FF99C221"/>
      <name val="Calibri"/>
      <family val="2"/>
    </font>
    <font>
      <sz val="9"/>
      <color rgb="FF678D1C"/>
      <name val="Calibri"/>
      <family val="2"/>
    </font>
    <font>
      <sz val="9"/>
      <color theme="8"/>
      <name val="Calibri"/>
      <family val="2"/>
    </font>
    <font>
      <i/>
      <u/>
      <sz val="8"/>
      <color theme="10"/>
      <name val="Calibri"/>
      <family val="2"/>
    </font>
    <font>
      <b/>
      <sz val="9"/>
      <color theme="8"/>
      <name val="Calibri"/>
      <family val="2"/>
    </font>
    <font>
      <b/>
      <sz val="20"/>
      <color theme="2"/>
      <name val="Calibri"/>
      <family val="2"/>
    </font>
    <font>
      <sz val="20"/>
      <color theme="2"/>
      <name val="Calibri"/>
      <family val="2"/>
    </font>
    <font>
      <sz val="16"/>
      <name val="Calibri"/>
      <family val="2"/>
    </font>
    <font>
      <b/>
      <i/>
      <sz val="18"/>
      <color theme="2"/>
      <name val="Calibri"/>
      <family val="2"/>
    </font>
    <font>
      <i/>
      <sz val="18"/>
      <name val="Calibri"/>
      <family val="2"/>
    </font>
    <font>
      <sz val="10"/>
      <color rgb="FF00B050"/>
      <name val="Calibri"/>
      <family val="2"/>
    </font>
    <font>
      <sz val="11"/>
      <name val="Arial"/>
      <family val="2"/>
    </font>
    <font>
      <b/>
      <sz val="10"/>
      <color rgb="FF0360AF"/>
      <name val="Calibri"/>
      <family val="2"/>
    </font>
    <font>
      <sz val="10"/>
      <color rgb="FF0360AF"/>
      <name val="Calibri"/>
      <family val="2"/>
    </font>
    <font>
      <sz val="16"/>
      <name val="Verdana"/>
      <family val="2"/>
    </font>
    <font>
      <u/>
      <sz val="8"/>
      <color theme="2"/>
      <name val="Calibri"/>
      <family val="2"/>
      <scheme val="minor"/>
    </font>
    <font>
      <sz val="7"/>
      <color theme="3"/>
      <name val="Calibri"/>
      <family val="2"/>
    </font>
    <font>
      <b/>
      <sz val="10"/>
      <color theme="8"/>
      <name val="Calibri"/>
      <family val="2"/>
    </font>
    <font>
      <b/>
      <sz val="9.5"/>
      <name val="Calibri"/>
      <family val="2"/>
    </font>
    <font>
      <sz val="10"/>
      <color theme="6"/>
      <name val="Calibri"/>
      <family val="2"/>
    </font>
    <font>
      <b/>
      <sz val="10"/>
      <color theme="2"/>
      <name val="Calibri"/>
      <family val="2"/>
    </font>
    <font>
      <sz val="11"/>
      <color theme="2"/>
      <name val="Calibri"/>
      <family val="2"/>
    </font>
    <font>
      <sz val="10"/>
      <color rgb="FFA8ACB0"/>
      <name val="Calibri"/>
      <family val="2"/>
    </font>
    <font>
      <b/>
      <sz val="12"/>
      <color theme="8"/>
      <name val="Calibri"/>
      <family val="2"/>
    </font>
    <font>
      <sz val="10"/>
      <color rgb="FFC00000"/>
      <name val="Calibri"/>
      <family val="2"/>
    </font>
    <font>
      <b/>
      <sz val="10"/>
      <color rgb="FFBA0C2F"/>
      <name val="Calibri"/>
      <family val="2"/>
    </font>
    <font>
      <sz val="12"/>
      <name val="Verdana"/>
      <family val="2"/>
    </font>
    <font>
      <sz val="8"/>
      <name val="Calibri"/>
      <family val="2"/>
      <scheme val="minor"/>
    </font>
    <font>
      <b/>
      <sz val="16"/>
      <color rgb="FF0057B8"/>
      <name val="Calibri"/>
      <family val="2"/>
      <scheme val="minor"/>
    </font>
    <font>
      <sz val="10"/>
      <color rgb="FF0057B8"/>
      <name val="Calibri"/>
      <family val="2"/>
      <scheme val="minor"/>
    </font>
    <font>
      <sz val="10"/>
      <name val="Calibri"/>
      <family val="2"/>
      <scheme val="minor"/>
    </font>
    <font>
      <sz val="16"/>
      <name val="Calibri"/>
      <family val="2"/>
      <scheme val="minor"/>
    </font>
    <font>
      <u/>
      <sz val="10"/>
      <color theme="2"/>
      <name val="Calibri"/>
      <family val="2"/>
      <scheme val="minor"/>
    </font>
    <font>
      <u/>
      <sz val="8"/>
      <color theme="10"/>
      <name val="Calibri"/>
      <family val="2"/>
      <scheme val="minor"/>
    </font>
    <font>
      <b/>
      <sz val="10"/>
      <name val="Calibri"/>
      <family val="2"/>
      <scheme val="minor"/>
    </font>
    <font>
      <b/>
      <sz val="14"/>
      <color rgb="FF295DA8"/>
      <name val="Calibri"/>
      <family val="2"/>
      <scheme val="minor"/>
    </font>
    <font>
      <sz val="14"/>
      <name val="Calibri"/>
      <family val="2"/>
      <scheme val="minor"/>
    </font>
    <font>
      <b/>
      <sz val="8"/>
      <color theme="0"/>
      <name val="Calibri"/>
      <family val="2"/>
      <scheme val="minor"/>
    </font>
    <font>
      <sz val="9"/>
      <color theme="0"/>
      <name val="Calibri"/>
      <family val="2"/>
      <scheme val="minor"/>
    </font>
    <font>
      <sz val="7"/>
      <name val="Calibri"/>
      <family val="2"/>
      <scheme val="minor"/>
    </font>
    <font>
      <sz val="8"/>
      <color theme="4"/>
      <name val="Calibri"/>
      <family val="2"/>
      <scheme val="minor"/>
    </font>
    <font>
      <b/>
      <sz val="9"/>
      <color theme="5"/>
      <name val="Calibri"/>
      <family val="2"/>
      <scheme val="minor"/>
    </font>
    <font>
      <sz val="9"/>
      <name val="Calibri"/>
      <family val="2"/>
      <scheme val="minor"/>
    </font>
    <font>
      <sz val="8"/>
      <color theme="2"/>
      <name val="Calibri"/>
      <family val="2"/>
      <scheme val="minor"/>
    </font>
    <font>
      <sz val="10"/>
      <color theme="2"/>
      <name val="Calibri"/>
      <family val="2"/>
      <scheme val="minor"/>
    </font>
    <font>
      <sz val="10"/>
      <color rgb="FFC00000"/>
      <name val="Calibri"/>
      <family val="2"/>
      <scheme val="minor"/>
    </font>
    <font>
      <i/>
      <sz val="8"/>
      <color theme="8"/>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1"/>
      <name val="Calibri"/>
      <family val="2"/>
      <scheme val="minor"/>
    </font>
    <font>
      <b/>
      <sz val="9"/>
      <color theme="3"/>
      <name val="Calibri"/>
      <family val="2"/>
      <scheme val="minor"/>
    </font>
    <font>
      <sz val="9"/>
      <color rgb="FF0057B8"/>
      <name val="Calibri"/>
      <family val="2"/>
      <scheme val="minor"/>
    </font>
    <font>
      <b/>
      <sz val="10"/>
      <color theme="5"/>
      <name val="Calibri"/>
      <family val="2"/>
      <scheme val="minor"/>
    </font>
    <font>
      <b/>
      <sz val="10"/>
      <color rgb="FFC00000"/>
      <name val="Calibri"/>
      <family val="2"/>
      <scheme val="minor"/>
    </font>
    <font>
      <b/>
      <sz val="9"/>
      <name val="Calibri"/>
      <family val="2"/>
      <scheme val="minor"/>
    </font>
    <font>
      <sz val="14"/>
      <name val="Calibri"/>
      <family val="2"/>
    </font>
    <font>
      <b/>
      <sz val="14"/>
      <color rgb="FF295DA8"/>
      <name val="Calibri"/>
      <family val="2"/>
    </font>
    <font>
      <sz val="8"/>
      <color theme="0" tint="-0.499984740745262"/>
      <name val="Calibri"/>
      <family val="2"/>
    </font>
    <font>
      <sz val="8"/>
      <color rgb="FFA8ACB0"/>
      <name val="Calibri"/>
      <family val="2"/>
    </font>
    <font>
      <b/>
      <sz val="8"/>
      <color theme="7"/>
      <name val="Calibri"/>
      <family val="2"/>
    </font>
    <font>
      <sz val="7"/>
      <color theme="5"/>
      <name val="Calibri"/>
      <family val="2"/>
    </font>
    <font>
      <sz val="7"/>
      <color theme="8"/>
      <name val="Calibri"/>
      <family val="2"/>
    </font>
    <font>
      <sz val="10"/>
      <color theme="8"/>
      <name val="Calibri"/>
      <family val="2"/>
    </font>
    <font>
      <b/>
      <sz val="8"/>
      <color theme="2"/>
      <name val="Calibri"/>
      <family val="2"/>
    </font>
    <font>
      <sz val="10"/>
      <color theme="4"/>
      <name val="Calibri"/>
      <family val="2"/>
    </font>
    <font>
      <b/>
      <sz val="16"/>
      <color rgb="FF0057B8"/>
      <name val="Calibri"/>
      <family val="2"/>
    </font>
    <font>
      <sz val="16"/>
      <color rgb="FF0057B8"/>
      <name val="Calibri"/>
      <family val="2"/>
    </font>
    <font>
      <sz val="7"/>
      <color rgb="FFC00000"/>
      <name val="Arial"/>
      <family val="2"/>
    </font>
    <font>
      <b/>
      <sz val="7"/>
      <color rgb="FFC00000"/>
      <name val="Myriad"/>
    </font>
    <font>
      <sz val="8"/>
      <color rgb="FFC00000"/>
      <name val="Arial"/>
      <family val="2"/>
    </font>
    <font>
      <sz val="12"/>
      <color rgb="FFC00000"/>
      <name val="Arial"/>
      <family val="2"/>
    </font>
    <font>
      <sz val="7"/>
      <color rgb="FFC00000"/>
      <name val="Myriad"/>
    </font>
    <font>
      <sz val="8"/>
      <color rgb="FFC00000"/>
      <name val="Myriad"/>
    </font>
    <font>
      <u/>
      <sz val="10"/>
      <color rgb="FFC00000"/>
      <name val="Verdana"/>
      <family val="2"/>
    </font>
    <font>
      <sz val="11"/>
      <color rgb="FFC00000"/>
      <name val="Arial"/>
      <family val="2"/>
    </font>
    <font>
      <sz val="7"/>
      <color rgb="FFC00000"/>
      <name val="Verdana"/>
      <family val="2"/>
    </font>
    <font>
      <sz val="8"/>
      <color rgb="FFC00000"/>
      <name val="Verdana"/>
      <family val="2"/>
    </font>
    <font>
      <sz val="8"/>
      <color theme="2"/>
      <name val="Arial"/>
      <family val="2"/>
    </font>
    <font>
      <b/>
      <i/>
      <sz val="12"/>
      <color theme="5"/>
      <name val="Calibri"/>
      <family val="2"/>
    </font>
    <font>
      <sz val="12"/>
      <color theme="5"/>
      <name val="Calibri"/>
      <family val="2"/>
    </font>
    <font>
      <b/>
      <sz val="8"/>
      <name val="Verdana"/>
      <family val="2"/>
    </font>
    <font>
      <b/>
      <sz val="10"/>
      <name val="Verdana"/>
      <family val="2"/>
    </font>
    <font>
      <b/>
      <sz val="8"/>
      <name val="Arial"/>
      <family val="2"/>
    </font>
    <font>
      <b/>
      <u/>
      <sz val="12"/>
      <color theme="10"/>
      <name val="Calibri"/>
      <family val="2"/>
      <scheme val="minor"/>
    </font>
    <font>
      <sz val="11"/>
      <color theme="1"/>
      <name val="Calibri"/>
      <family val="2"/>
    </font>
    <font>
      <u/>
      <sz val="8"/>
      <color theme="0"/>
      <name val="Calibri"/>
      <family val="2"/>
      <scheme val="minor"/>
    </font>
    <font>
      <b/>
      <sz val="7"/>
      <color rgb="FFBA0C2F"/>
      <name val="Arial"/>
      <family val="2"/>
    </font>
    <font>
      <sz val="10"/>
      <color rgb="FFBA0C2F"/>
      <name val="Verdana"/>
      <family val="2"/>
    </font>
    <font>
      <sz val="10"/>
      <name val="Times New Roman"/>
      <family val="1"/>
    </font>
    <font>
      <b/>
      <sz val="10"/>
      <name val="Times New Roman"/>
      <family val="1"/>
    </font>
    <font>
      <b/>
      <sz val="10"/>
      <color rgb="FFFF0000"/>
      <name val="Times New Roman"/>
      <family val="1"/>
    </font>
    <font>
      <b/>
      <i/>
      <sz val="12"/>
      <color theme="9"/>
      <name val="Calibri"/>
      <family val="2"/>
    </font>
    <font>
      <sz val="12"/>
      <color theme="9"/>
      <name val="Calibri"/>
      <family val="2"/>
    </font>
    <font>
      <sz val="10"/>
      <color theme="0"/>
      <name val="Verdana"/>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95DA8"/>
        <bgColor indexed="64"/>
      </patternFill>
    </fill>
    <fill>
      <patternFill patternType="solid">
        <fgColor theme="0" tint="-0.14996795556505021"/>
        <bgColor indexed="64"/>
      </patternFill>
    </fill>
    <fill>
      <patternFill patternType="solid">
        <fgColor rgb="FF005DAC"/>
        <bgColor indexed="64"/>
      </patternFill>
    </fill>
    <fill>
      <patternFill patternType="solid">
        <fgColor rgb="FF0057B8"/>
        <bgColor indexed="64"/>
      </patternFill>
    </fill>
    <fill>
      <patternFill patternType="solid">
        <fgColor rgb="FF009CA6"/>
        <bgColor indexed="64"/>
      </patternFill>
    </fill>
    <fill>
      <patternFill patternType="solid">
        <fgColor theme="8"/>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indexed="65"/>
        <bgColor indexed="64"/>
      </patternFill>
    </fill>
    <fill>
      <patternFill patternType="solid">
        <fgColor theme="2" tint="0.79998168889431442"/>
        <bgColor indexed="64"/>
      </patternFill>
    </fill>
    <fill>
      <patternFill patternType="solid">
        <fgColor rgb="FFFFFF00"/>
        <bgColor indexed="64"/>
      </patternFill>
    </fill>
  </fills>
  <borders count="312">
    <border>
      <left/>
      <right/>
      <top/>
      <bottom/>
      <diagonal/>
    </border>
    <border>
      <left/>
      <right/>
      <top style="thin">
        <color auto="1"/>
      </top>
      <bottom style="thin">
        <color auto="1"/>
      </bottom>
      <diagonal/>
    </border>
    <border>
      <left style="thin">
        <color indexed="23"/>
      </left>
      <right/>
      <top/>
      <bottom/>
      <diagonal/>
    </border>
    <border>
      <left style="thin">
        <color indexed="23"/>
      </left>
      <right style="thin">
        <color indexed="23"/>
      </right>
      <top/>
      <bottom/>
      <diagonal/>
    </border>
    <border>
      <left style="thin">
        <color auto="1"/>
      </left>
      <right/>
      <top/>
      <bottom/>
      <diagonal/>
    </border>
    <border>
      <left/>
      <right/>
      <top/>
      <bottom style="thick">
        <color auto="1"/>
      </bottom>
      <diagonal/>
    </border>
    <border>
      <left style="thin">
        <color rgb="FF808080"/>
      </left>
      <right/>
      <top/>
      <bottom/>
      <diagonal/>
    </border>
    <border>
      <left/>
      <right style="thin">
        <color indexed="23"/>
      </right>
      <top style="thin">
        <color auto="1"/>
      </top>
      <bottom/>
      <diagonal/>
    </border>
    <border>
      <left/>
      <right style="thin">
        <color indexed="23"/>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indexed="23"/>
      </right>
      <top/>
      <bottom/>
      <diagonal/>
    </border>
    <border>
      <left/>
      <right style="thin">
        <color theme="1" tint="0.499984740745262"/>
      </right>
      <top/>
      <bottom/>
      <diagonal/>
    </border>
    <border>
      <left style="thin">
        <color indexed="23"/>
      </left>
      <right/>
      <top style="thin">
        <color indexed="23"/>
      </top>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right style="thin">
        <color indexed="23"/>
      </right>
      <top style="thin">
        <color indexed="23"/>
      </top>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right/>
      <top style="thin">
        <color rgb="FF808080"/>
      </top>
      <bottom style="thin">
        <color rgb="FF808080"/>
      </bottom>
      <diagonal/>
    </border>
    <border>
      <left style="thick">
        <color theme="8"/>
      </left>
      <right/>
      <top style="thick">
        <color theme="8"/>
      </top>
      <bottom style="thick">
        <color theme="8"/>
      </bottom>
      <diagonal/>
    </border>
    <border>
      <left/>
      <right style="thick">
        <color theme="8"/>
      </right>
      <top style="thick">
        <color theme="8"/>
      </top>
      <bottom style="thick">
        <color theme="8"/>
      </bottom>
      <diagonal/>
    </border>
    <border>
      <left style="thin">
        <color auto="1"/>
      </left>
      <right style="thin">
        <color auto="1"/>
      </right>
      <top/>
      <bottom/>
      <diagonal/>
    </border>
    <border>
      <left/>
      <right/>
      <top style="thin">
        <color rgb="FF808080"/>
      </top>
      <bottom/>
      <diagonal/>
    </border>
    <border>
      <left/>
      <right style="thin">
        <color indexed="23"/>
      </right>
      <top style="thin">
        <color rgb="FF808080"/>
      </top>
      <bottom/>
      <diagonal/>
    </border>
    <border>
      <left style="thin">
        <color auto="1"/>
      </left>
      <right/>
      <top style="thin">
        <color indexed="23"/>
      </top>
      <bottom style="thin">
        <color indexed="23"/>
      </bottom>
      <diagonal/>
    </border>
    <border>
      <left style="medium">
        <color rgb="FF000000"/>
      </left>
      <right style="medium">
        <color rgb="FF000000"/>
      </right>
      <top/>
      <bottom style="medium">
        <color rgb="FF000000"/>
      </bottom>
      <diagonal/>
    </border>
    <border>
      <left style="thin">
        <color auto="1"/>
      </left>
      <right/>
      <top/>
      <bottom style="thin">
        <color indexed="64"/>
      </bottom>
      <diagonal/>
    </border>
    <border>
      <left/>
      <right style="thin">
        <color auto="1"/>
      </right>
      <top style="thin">
        <color indexed="64"/>
      </top>
      <bottom style="thin">
        <color auto="1"/>
      </bottom>
      <diagonal/>
    </border>
    <border>
      <left/>
      <right style="thin">
        <color auto="1"/>
      </right>
      <top style="thin">
        <color indexed="64"/>
      </top>
      <bottom/>
      <diagonal/>
    </border>
    <border>
      <left style="medium">
        <color rgb="FF000000"/>
      </left>
      <right style="medium">
        <color rgb="FF000000"/>
      </right>
      <top style="thin">
        <color indexed="64"/>
      </top>
      <bottom style="medium">
        <color rgb="FF000000"/>
      </bottom>
      <diagonal/>
    </border>
    <border>
      <left style="medium">
        <color rgb="FF000000"/>
      </left>
      <right/>
      <top/>
      <bottom style="thin">
        <color indexed="64"/>
      </bottom>
      <diagonal/>
    </border>
    <border>
      <left style="thin">
        <color rgb="FF808080"/>
      </left>
      <right/>
      <top/>
      <bottom style="thin">
        <color indexed="23"/>
      </bottom>
      <diagonal/>
    </border>
    <border>
      <left style="thin">
        <color theme="1" tint="0.499984740745262"/>
      </left>
      <right style="thin">
        <color theme="1" tint="0.499984740745262"/>
      </right>
      <top style="thin">
        <color theme="1" tint="0.499984740745262"/>
      </top>
      <bottom style="thin">
        <color indexed="23"/>
      </bottom>
      <diagonal/>
    </border>
    <border>
      <left style="thin">
        <color theme="1" tint="0.499984740745262"/>
      </left>
      <right/>
      <top style="thin">
        <color theme="1" tint="0.499984740745262"/>
      </top>
      <bottom style="thin">
        <color indexed="23"/>
      </bottom>
      <diagonal/>
    </border>
    <border>
      <left/>
      <right style="thin">
        <color theme="1" tint="0.499984740745262"/>
      </right>
      <top style="thin">
        <color theme="1" tint="0.499984740745262"/>
      </top>
      <bottom style="thin">
        <color indexed="23"/>
      </bottom>
      <diagonal/>
    </border>
    <border>
      <left style="thin">
        <color indexed="23"/>
      </left>
      <right style="thin">
        <color indexed="23"/>
      </right>
      <top/>
      <bottom style="thin">
        <color indexed="23"/>
      </bottom>
      <diagonal/>
    </border>
    <border>
      <left style="thick">
        <color rgb="FF808080"/>
      </left>
      <right/>
      <top style="thick">
        <color rgb="FF808080"/>
      </top>
      <bottom style="thin">
        <color indexed="23"/>
      </bottom>
      <diagonal/>
    </border>
    <border>
      <left/>
      <right style="thin">
        <color indexed="23"/>
      </right>
      <top style="thick">
        <color rgb="FF808080"/>
      </top>
      <bottom style="thin">
        <color indexed="23"/>
      </bottom>
      <diagonal/>
    </border>
    <border>
      <left style="thin">
        <color theme="1" tint="0.499984740745262"/>
      </left>
      <right style="thin">
        <color indexed="23"/>
      </right>
      <top style="thick">
        <color rgb="FF808080"/>
      </top>
      <bottom style="thin">
        <color indexed="23"/>
      </bottom>
      <diagonal/>
    </border>
    <border>
      <left style="thin">
        <color indexed="23"/>
      </left>
      <right/>
      <top style="thick">
        <color rgb="FF808080"/>
      </top>
      <bottom style="thin">
        <color indexed="23"/>
      </bottom>
      <diagonal/>
    </border>
    <border>
      <left/>
      <right/>
      <top style="thick">
        <color rgb="FF808080"/>
      </top>
      <bottom style="thin">
        <color indexed="23"/>
      </bottom>
      <diagonal/>
    </border>
    <border>
      <left/>
      <right style="thick">
        <color rgb="FF808080"/>
      </right>
      <top style="thick">
        <color rgb="FF808080"/>
      </top>
      <bottom style="thin">
        <color indexed="23"/>
      </bottom>
      <diagonal/>
    </border>
    <border>
      <left style="thick">
        <color indexed="23"/>
      </left>
      <right/>
      <top style="thick">
        <color indexed="23"/>
      </top>
      <bottom style="thin">
        <color indexed="23"/>
      </bottom>
      <diagonal/>
    </border>
    <border>
      <left/>
      <right style="thin">
        <color indexed="23"/>
      </right>
      <top style="thick">
        <color indexed="23"/>
      </top>
      <bottom style="thin">
        <color rgb="FF808080"/>
      </bottom>
      <diagonal/>
    </border>
    <border>
      <left style="thin">
        <color indexed="23"/>
      </left>
      <right style="thin">
        <color indexed="23"/>
      </right>
      <top style="thick">
        <color indexed="23"/>
      </top>
      <bottom/>
      <diagonal/>
    </border>
    <border>
      <left/>
      <right/>
      <top style="thick">
        <color indexed="23"/>
      </top>
      <bottom/>
      <diagonal/>
    </border>
    <border>
      <left style="thin">
        <color indexed="23"/>
      </left>
      <right/>
      <top style="thick">
        <color indexed="23"/>
      </top>
      <bottom/>
      <diagonal/>
    </border>
    <border>
      <left/>
      <right style="thick">
        <color indexed="23"/>
      </right>
      <top style="thick">
        <color indexed="23"/>
      </top>
      <bottom/>
      <diagonal/>
    </border>
    <border>
      <left style="thick">
        <color indexed="23"/>
      </left>
      <right/>
      <top/>
      <bottom/>
      <diagonal/>
    </border>
    <border>
      <left style="thin">
        <color theme="1" tint="0.499984740745262"/>
      </left>
      <right style="thick">
        <color indexed="23"/>
      </right>
      <top style="thin">
        <color theme="1" tint="0.499984740745262"/>
      </top>
      <bottom style="thin">
        <color indexed="23"/>
      </bottom>
      <diagonal/>
    </border>
    <border>
      <left style="thick">
        <color indexed="23"/>
      </left>
      <right/>
      <top style="thick">
        <color indexed="23"/>
      </top>
      <bottom/>
      <diagonal/>
    </border>
    <border>
      <left/>
      <right style="thin">
        <color indexed="23"/>
      </right>
      <top style="thick">
        <color indexed="23"/>
      </top>
      <bottom style="thin">
        <color indexed="23"/>
      </bottom>
      <diagonal/>
    </border>
    <border>
      <left style="thin">
        <color indexed="23"/>
      </left>
      <right/>
      <top style="thick">
        <color indexed="23"/>
      </top>
      <bottom style="thin">
        <color indexed="23"/>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right/>
      <top/>
      <bottom style="thick">
        <color indexed="23"/>
      </bottom>
      <diagonal/>
    </border>
    <border>
      <left/>
      <right style="thick">
        <color indexed="23"/>
      </right>
      <top/>
      <bottom style="thick">
        <color indexed="23"/>
      </bottom>
      <diagonal/>
    </border>
    <border>
      <left/>
      <right style="thick">
        <color indexed="23"/>
      </right>
      <top style="thin">
        <color rgb="FF808080"/>
      </top>
      <bottom style="thin">
        <color rgb="FF808080"/>
      </bottom>
      <diagonal/>
    </border>
    <border>
      <left/>
      <right style="thin">
        <color indexed="23"/>
      </right>
      <top/>
      <bottom style="thick">
        <color indexed="23"/>
      </bottom>
      <diagonal/>
    </border>
    <border>
      <left style="thin">
        <color indexed="23"/>
      </left>
      <right/>
      <top/>
      <bottom style="thick">
        <color indexed="23"/>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right/>
      <top/>
      <bottom style="thick">
        <color theme="8"/>
      </bottom>
      <diagonal/>
    </border>
    <border>
      <left/>
      <right style="thick">
        <color theme="8"/>
      </right>
      <top/>
      <bottom style="thick">
        <color theme="8"/>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indexed="23"/>
      </bottom>
      <diagonal/>
    </border>
    <border>
      <left/>
      <right style="thin">
        <color theme="1" tint="0.499984740745262"/>
      </right>
      <top/>
      <bottom style="thin">
        <color indexed="23"/>
      </bottom>
      <diagonal/>
    </border>
    <border>
      <left style="thin">
        <color theme="1" tint="0.499984740745262"/>
      </left>
      <right/>
      <top/>
      <bottom/>
      <diagonal/>
    </border>
    <border>
      <left style="thin">
        <color theme="1" tint="0.499984740745262"/>
      </left>
      <right/>
      <top/>
      <bottom style="thin">
        <color indexed="64"/>
      </bottom>
      <diagonal/>
    </border>
    <border>
      <left style="thin">
        <color indexed="23"/>
      </left>
      <right style="thin">
        <color indexed="23"/>
      </right>
      <top/>
      <bottom style="thin">
        <color theme="1" tint="0.499984740745262"/>
      </bottom>
      <diagonal/>
    </border>
    <border>
      <left/>
      <right/>
      <top/>
      <bottom style="thin">
        <color theme="1" tint="0.499984740745262"/>
      </bottom>
      <diagonal/>
    </border>
    <border>
      <left/>
      <right style="thin">
        <color auto="1"/>
      </right>
      <top/>
      <bottom style="thin">
        <color theme="1" tint="0.499984740745262"/>
      </bottom>
      <diagonal/>
    </border>
    <border>
      <left/>
      <right style="thin">
        <color theme="1" tint="0.499984740745262"/>
      </right>
      <top/>
      <bottom style="thin">
        <color theme="1" tint="0.499984740745262"/>
      </bottom>
      <diagonal/>
    </border>
    <border>
      <left style="thick">
        <color rgb="FF7030A0"/>
      </left>
      <right/>
      <top style="thick">
        <color rgb="FF7030A0"/>
      </top>
      <bottom/>
      <diagonal/>
    </border>
    <border>
      <left/>
      <right/>
      <top style="thick">
        <color rgb="FF7030A0"/>
      </top>
      <bottom/>
      <diagonal/>
    </border>
    <border>
      <left style="thick">
        <color rgb="FF7030A0"/>
      </left>
      <right/>
      <top/>
      <bottom/>
      <diagonal/>
    </border>
    <border>
      <left style="thick">
        <color rgb="FF7030A0"/>
      </left>
      <right/>
      <top/>
      <bottom style="thick">
        <color rgb="FF7030A0"/>
      </bottom>
      <diagonal/>
    </border>
    <border>
      <left/>
      <right/>
      <top/>
      <bottom style="thick">
        <color rgb="FF7030A0"/>
      </bottom>
      <diagonal/>
    </border>
    <border>
      <left style="thick">
        <color theme="8"/>
      </left>
      <right/>
      <top/>
      <bottom style="thick">
        <color theme="8"/>
      </bottom>
      <diagonal/>
    </border>
    <border>
      <left/>
      <right/>
      <top style="thin">
        <color rgb="FF808080"/>
      </top>
      <bottom style="thin">
        <color indexed="23"/>
      </bottom>
      <diagonal/>
    </border>
    <border>
      <left style="thin">
        <color auto="1"/>
      </left>
      <right/>
      <top/>
      <bottom style="thin">
        <color auto="1"/>
      </bottom>
      <diagonal/>
    </border>
    <border>
      <left/>
      <right/>
      <top/>
      <bottom style="thin">
        <color auto="1"/>
      </bottom>
      <diagonal/>
    </border>
    <border>
      <left style="thin">
        <color rgb="FF808080"/>
      </left>
      <right/>
      <top/>
      <bottom style="thin">
        <color indexed="64"/>
      </bottom>
      <diagonal/>
    </border>
    <border>
      <left style="thin">
        <color rgb="FF59595B"/>
      </left>
      <right/>
      <top style="thin">
        <color rgb="FF59595B"/>
      </top>
      <bottom style="thin">
        <color rgb="FF59595B"/>
      </bottom>
      <diagonal/>
    </border>
    <border>
      <left/>
      <right/>
      <top style="thin">
        <color rgb="FF59595B"/>
      </top>
      <bottom style="thin">
        <color rgb="FF59595B"/>
      </bottom>
      <diagonal/>
    </border>
    <border>
      <left/>
      <right style="thin">
        <color auto="1"/>
      </right>
      <top style="thin">
        <color rgb="FF59595B"/>
      </top>
      <bottom style="thin">
        <color rgb="FF59595B"/>
      </bottom>
      <diagonal/>
    </border>
    <border>
      <left style="thin">
        <color auto="1"/>
      </left>
      <right style="thin">
        <color auto="1"/>
      </right>
      <top/>
      <bottom style="thin">
        <color indexed="64"/>
      </bottom>
      <diagonal/>
    </border>
    <border>
      <left/>
      <right style="thick">
        <color rgb="FF7030A0"/>
      </right>
      <top style="thick">
        <color rgb="FF7030A0"/>
      </top>
      <bottom/>
      <diagonal/>
    </border>
    <border>
      <left/>
      <right style="thick">
        <color rgb="FF7030A0"/>
      </right>
      <top/>
      <bottom/>
      <diagonal/>
    </border>
    <border>
      <left/>
      <right style="thick">
        <color rgb="FF7030A0"/>
      </right>
      <top/>
      <bottom style="thick">
        <color rgb="FF7030A0"/>
      </bottom>
      <diagonal/>
    </border>
    <border>
      <left/>
      <right style="thin">
        <color indexed="23"/>
      </right>
      <top style="thin">
        <color rgb="FF808080"/>
      </top>
      <bottom style="thin">
        <color indexed="23"/>
      </bottom>
      <diagonal/>
    </border>
    <border>
      <left/>
      <right style="thin">
        <color auto="1"/>
      </right>
      <top style="thin">
        <color rgb="FF808080"/>
      </top>
      <bottom/>
      <diagonal/>
    </border>
    <border>
      <left/>
      <right style="thin">
        <color auto="1"/>
      </right>
      <top style="thin">
        <color rgb="FF808080"/>
      </top>
      <bottom style="thin">
        <color theme="1" tint="0.499984740745262"/>
      </bottom>
      <diagonal/>
    </border>
    <border>
      <left/>
      <right style="thin">
        <color theme="1" tint="0.499984740745262"/>
      </right>
      <top style="thick">
        <color indexed="23"/>
      </top>
      <bottom/>
      <diagonal/>
    </border>
    <border>
      <left style="thin">
        <color rgb="FF808080"/>
      </left>
      <right/>
      <top style="thin">
        <color rgb="FF808080"/>
      </top>
      <bottom style="thin">
        <color rgb="FF808080"/>
      </bottom>
      <diagonal/>
    </border>
    <border>
      <left style="thin">
        <color rgb="FF808080"/>
      </left>
      <right/>
      <top style="thin">
        <color indexed="23"/>
      </top>
      <bottom/>
      <diagonal/>
    </border>
    <border>
      <left style="thin">
        <color rgb="FF808080"/>
      </left>
      <right/>
      <top style="thick">
        <color theme="8"/>
      </top>
      <bottom/>
      <diagonal/>
    </border>
    <border>
      <left style="thin">
        <color rgb="FF808080"/>
      </left>
      <right/>
      <top/>
      <bottom style="thick">
        <color theme="8"/>
      </bottom>
      <diagonal/>
    </border>
    <border>
      <left/>
      <right style="thin">
        <color auto="1"/>
      </right>
      <top style="thin">
        <color auto="1"/>
      </top>
      <bottom style="thin">
        <color indexed="64"/>
      </bottom>
      <diagonal/>
    </border>
    <border>
      <left/>
      <right style="thin">
        <color auto="1"/>
      </right>
      <top style="thin">
        <color rgb="FF808080"/>
      </top>
      <bottom style="thin">
        <color rgb="FF808080"/>
      </bottom>
      <diagonal/>
    </border>
    <border>
      <left style="thin">
        <color auto="1"/>
      </left>
      <right style="thin">
        <color rgb="FF808080"/>
      </right>
      <top/>
      <bottom style="thin">
        <color rgb="FF808080"/>
      </bottom>
      <diagonal/>
    </border>
    <border>
      <left style="thin">
        <color auto="1"/>
      </left>
      <right/>
      <top/>
      <bottom style="thin">
        <color rgb="FF808080"/>
      </bottom>
      <diagonal/>
    </border>
    <border>
      <left style="thin">
        <color indexed="23"/>
      </left>
      <right/>
      <top style="thin">
        <color rgb="FF808080"/>
      </top>
      <bottom style="thin">
        <color rgb="FF808080"/>
      </bottom>
      <diagonal/>
    </border>
    <border>
      <left style="thin">
        <color rgb="FF808080"/>
      </left>
      <right style="thin">
        <color indexed="23"/>
      </right>
      <top/>
      <bottom style="thin">
        <color rgb="FF808080"/>
      </bottom>
      <diagonal/>
    </border>
    <border>
      <left style="thin">
        <color rgb="FF808080"/>
      </left>
      <right/>
      <top/>
      <bottom style="thin">
        <color rgb="FF808080"/>
      </bottom>
      <diagonal/>
    </border>
    <border>
      <left style="thin">
        <color auto="1"/>
      </left>
      <right style="thin">
        <color rgb="FF59595B"/>
      </right>
      <top/>
      <bottom style="thin">
        <color rgb="FF808080"/>
      </bottom>
      <diagonal/>
    </border>
    <border>
      <left/>
      <right style="thin">
        <color rgb="FF808080"/>
      </right>
      <top style="thin">
        <color rgb="FF808080"/>
      </top>
      <bottom/>
      <diagonal/>
    </border>
    <border>
      <left style="thin">
        <color rgb="FF59595B"/>
      </left>
      <right/>
      <top style="thin">
        <color rgb="FF59595B"/>
      </top>
      <bottom style="thin">
        <color rgb="FF808080"/>
      </bottom>
      <diagonal/>
    </border>
    <border>
      <left/>
      <right/>
      <top style="thin">
        <color rgb="FF59595B"/>
      </top>
      <bottom style="thin">
        <color rgb="FF808080"/>
      </bottom>
      <diagonal/>
    </border>
    <border>
      <left style="thin">
        <color auto="1"/>
      </left>
      <right style="thin">
        <color indexed="23"/>
      </right>
      <top/>
      <bottom style="thin">
        <color rgb="FF808080"/>
      </bottom>
      <diagonal/>
    </border>
    <border>
      <left style="thin">
        <color indexed="23"/>
      </left>
      <right/>
      <top/>
      <bottom style="thin">
        <color rgb="FF808080"/>
      </bottom>
      <diagonal/>
    </border>
    <border>
      <left/>
      <right/>
      <top/>
      <bottom style="thin">
        <color rgb="FF808080"/>
      </bottom>
      <diagonal/>
    </border>
    <border>
      <left/>
      <right style="thin">
        <color auto="1"/>
      </right>
      <top/>
      <bottom style="thin">
        <color rgb="FF808080"/>
      </bottom>
      <diagonal/>
    </border>
    <border>
      <left style="thin">
        <color indexed="23"/>
      </left>
      <right style="thin">
        <color indexed="23"/>
      </right>
      <top style="thick">
        <color indexed="23"/>
      </top>
      <bottom style="thin">
        <color indexed="23"/>
      </bottom>
      <diagonal/>
    </border>
    <border>
      <left/>
      <right style="thin">
        <color indexed="23"/>
      </right>
      <top/>
      <bottom style="thin">
        <color indexed="23"/>
      </bottom>
      <diagonal/>
    </border>
    <border>
      <left/>
      <right style="thick">
        <color indexed="23"/>
      </right>
      <top/>
      <bottom style="thin">
        <color indexed="23"/>
      </bottom>
      <diagonal/>
    </border>
    <border>
      <left style="thin">
        <color indexed="23"/>
      </left>
      <right style="thin">
        <color indexed="23"/>
      </right>
      <top/>
      <bottom style="thick">
        <color indexed="23"/>
      </bottom>
      <diagonal/>
    </border>
    <border>
      <left/>
      <right/>
      <top style="thin">
        <color auto="1"/>
      </top>
      <bottom style="thin">
        <color auto="1"/>
      </bottom>
      <diagonal/>
    </border>
    <border>
      <left style="thin">
        <color auto="1"/>
      </left>
      <right/>
      <top style="thin">
        <color auto="1"/>
      </top>
      <bottom style="thin">
        <color indexed="64"/>
      </bottom>
      <diagonal/>
    </border>
    <border>
      <left/>
      <right/>
      <top style="thin">
        <color indexed="23"/>
      </top>
      <bottom/>
      <diagonal/>
    </border>
    <border>
      <left/>
      <right style="thin">
        <color auto="1"/>
      </right>
      <top style="thin">
        <color indexed="23"/>
      </top>
      <bottom/>
      <diagonal/>
    </border>
    <border>
      <left/>
      <right style="thin">
        <color auto="1"/>
      </right>
      <top style="thin">
        <color theme="1" tint="0.499984740745262"/>
      </top>
      <bottom style="thin">
        <color theme="1" tint="0.499984740745262"/>
      </bottom>
      <diagonal/>
    </border>
    <border>
      <left/>
      <right style="thin">
        <color auto="1"/>
      </right>
      <top/>
      <bottom style="thin">
        <color indexed="64"/>
      </bottom>
      <diagonal/>
    </border>
    <border>
      <left style="thin">
        <color auto="1"/>
      </left>
      <right/>
      <top/>
      <bottom style="thin">
        <color indexed="23"/>
      </bottom>
      <diagonal/>
    </border>
    <border>
      <left/>
      <right/>
      <top/>
      <bottom style="thin">
        <color indexed="23"/>
      </bottom>
      <diagonal/>
    </border>
    <border>
      <left/>
      <right style="thin">
        <color auto="1"/>
      </right>
      <top/>
      <bottom style="thin">
        <color indexed="23"/>
      </bottom>
      <diagonal/>
    </border>
    <border>
      <left style="thin">
        <color auto="1"/>
      </left>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right/>
      <top/>
      <bottom style="thin">
        <color indexed="64"/>
      </bottom>
      <diagonal/>
    </border>
    <border>
      <left style="thin">
        <color auto="1"/>
      </left>
      <right/>
      <top style="thick">
        <color theme="8"/>
      </top>
      <bottom style="thin">
        <color indexed="23"/>
      </bottom>
      <diagonal/>
    </border>
    <border>
      <left/>
      <right/>
      <top style="thick">
        <color theme="8"/>
      </top>
      <bottom style="thin">
        <color indexed="23"/>
      </bottom>
      <diagonal/>
    </border>
    <border>
      <left/>
      <right style="thin">
        <color auto="1"/>
      </right>
      <top style="thick">
        <color theme="8"/>
      </top>
      <bottom style="thin">
        <color indexed="23"/>
      </bottom>
      <diagonal/>
    </border>
    <border>
      <left style="thin">
        <color auto="1"/>
      </left>
      <right style="thick">
        <color theme="8"/>
      </right>
      <top/>
      <bottom/>
      <diagonal/>
    </border>
    <border>
      <left style="thin">
        <color indexed="23"/>
      </left>
      <right/>
      <top/>
      <bottom style="thin">
        <color indexed="23"/>
      </bottom>
      <diagonal/>
    </border>
    <border>
      <left style="thin">
        <color rgb="FF808080"/>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rgb="FF808080"/>
      </left>
      <right/>
      <top style="thin">
        <color indexed="23"/>
      </top>
      <bottom style="thin">
        <color rgb="FF808080"/>
      </bottom>
      <diagonal/>
    </border>
    <border>
      <left style="thin">
        <color auto="1"/>
      </left>
      <right/>
      <top style="thin">
        <color indexed="64"/>
      </top>
      <bottom style="thin">
        <color auto="1"/>
      </bottom>
      <diagonal/>
    </border>
    <border>
      <left style="thin">
        <color rgb="FF808080"/>
      </left>
      <right/>
      <top style="thin">
        <color auto="1"/>
      </top>
      <bottom style="thin">
        <color auto="1"/>
      </bottom>
      <diagonal/>
    </border>
    <border>
      <left style="thin">
        <color auto="1"/>
      </left>
      <right/>
      <top style="thin">
        <color indexed="64"/>
      </top>
      <bottom/>
      <diagonal/>
    </border>
    <border>
      <left style="thin">
        <color rgb="FF808080"/>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rgb="FF808080"/>
      </left>
      <right/>
      <top style="thin">
        <color indexed="23"/>
      </top>
      <bottom/>
      <diagonal/>
    </border>
    <border>
      <left/>
      <right/>
      <top style="thin">
        <color indexed="23"/>
      </top>
      <bottom/>
      <diagonal/>
    </border>
    <border>
      <left/>
      <right style="thin">
        <color auto="1"/>
      </right>
      <top style="thin">
        <color indexed="23"/>
      </top>
      <bottom/>
      <diagonal/>
    </border>
    <border>
      <left style="thick">
        <color rgb="FF808080"/>
      </left>
      <right/>
      <top style="thin">
        <color indexed="23"/>
      </top>
      <bottom style="thin">
        <color indexed="23"/>
      </bottom>
      <diagonal/>
    </border>
    <border>
      <left/>
      <right style="thin">
        <color theme="1" tint="0.499984740745262"/>
      </right>
      <top style="thin">
        <color indexed="23"/>
      </top>
      <bottom style="thin">
        <color indexed="23"/>
      </bottom>
      <diagonal/>
    </border>
    <border>
      <left style="thin">
        <color theme="1" tint="0.499984740745262"/>
      </left>
      <right/>
      <top style="thin">
        <color indexed="23"/>
      </top>
      <bottom style="thin">
        <color indexed="23"/>
      </bottom>
      <diagonal/>
    </border>
    <border>
      <left style="thin">
        <color theme="1" tint="0.499984740745262"/>
      </left>
      <right style="thin">
        <color theme="1" tint="0.499984740745262"/>
      </right>
      <top style="thin">
        <color indexed="23"/>
      </top>
      <bottom style="thin">
        <color indexed="23"/>
      </bottom>
      <diagonal/>
    </border>
    <border>
      <left style="thin">
        <color theme="1" tint="0.499984740745262"/>
      </left>
      <right style="thick">
        <color rgb="FF808080"/>
      </right>
      <top style="thin">
        <color indexed="23"/>
      </top>
      <bottom style="thin">
        <color indexed="23"/>
      </bottom>
      <diagonal/>
    </border>
    <border>
      <left style="thick">
        <color rgb="FF808080"/>
      </left>
      <right/>
      <top style="thin">
        <color indexed="23"/>
      </top>
      <bottom style="thick">
        <color rgb="FF808080"/>
      </bottom>
      <diagonal/>
    </border>
    <border>
      <left/>
      <right style="thin">
        <color indexed="23"/>
      </right>
      <top style="thin">
        <color indexed="23"/>
      </top>
      <bottom style="thick">
        <color rgb="FF808080"/>
      </bottom>
      <diagonal/>
    </border>
    <border>
      <left style="thin">
        <color indexed="23"/>
      </left>
      <right style="thin">
        <color indexed="23"/>
      </right>
      <top style="thin">
        <color indexed="23"/>
      </top>
      <bottom style="thick">
        <color rgb="FF808080"/>
      </bottom>
      <diagonal/>
    </border>
    <border>
      <left style="thin">
        <color indexed="23"/>
      </left>
      <right/>
      <top style="thin">
        <color indexed="23"/>
      </top>
      <bottom style="thick">
        <color indexed="23"/>
      </bottom>
      <diagonal/>
    </border>
    <border>
      <left style="thin">
        <color rgb="FF808080"/>
      </left>
      <right/>
      <top style="thin">
        <color indexed="23"/>
      </top>
      <bottom style="thin">
        <color rgb="FF808080"/>
      </bottom>
      <diagonal/>
    </border>
    <border>
      <left/>
      <right style="thin">
        <color auto="1"/>
      </right>
      <top/>
      <bottom style="thin">
        <color indexed="64"/>
      </bottom>
      <diagonal/>
    </border>
    <border>
      <left style="thin">
        <color auto="1"/>
      </left>
      <right/>
      <top/>
      <bottom style="thin">
        <color indexed="23"/>
      </bottom>
      <diagonal/>
    </border>
    <border>
      <left/>
      <right/>
      <top/>
      <bottom style="thin">
        <color indexed="23"/>
      </bottom>
      <diagonal/>
    </border>
    <border>
      <left/>
      <right style="thin">
        <color auto="1"/>
      </right>
      <top/>
      <bottom style="thin">
        <color indexed="23"/>
      </bottom>
      <diagonal/>
    </border>
    <border>
      <left style="thin">
        <color auto="1"/>
      </left>
      <right/>
      <top style="thin">
        <color indexed="23"/>
      </top>
      <bottom style="thin">
        <color indexed="23"/>
      </bottom>
      <diagonal/>
    </border>
    <border>
      <left style="thin">
        <color auto="1"/>
      </left>
      <right/>
      <top style="thin">
        <color indexed="64"/>
      </top>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indexed="23"/>
      </left>
      <right/>
      <top style="thin">
        <color indexed="23"/>
      </top>
      <bottom style="thin">
        <color indexed="23"/>
      </bottom>
      <diagonal/>
    </border>
    <border>
      <left/>
      <right style="thin">
        <color auto="1"/>
      </right>
      <top style="thin">
        <color indexed="23"/>
      </top>
      <bottom style="thin">
        <color rgb="FF808080"/>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ck">
        <color indexed="23"/>
      </left>
      <right/>
      <top style="thin">
        <color indexed="23"/>
      </top>
      <bottom style="thick">
        <color indexed="23"/>
      </bottom>
      <diagonal/>
    </border>
    <border>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right/>
      <top style="thin">
        <color indexed="23"/>
      </top>
      <bottom style="thick">
        <color indexed="23"/>
      </bottom>
      <diagonal/>
    </border>
    <border>
      <left/>
      <right style="thick">
        <color indexed="23"/>
      </right>
      <top style="thin">
        <color indexed="23"/>
      </top>
      <bottom style="thick">
        <color indexed="23"/>
      </bottom>
      <diagonal/>
    </border>
    <border>
      <left style="thin">
        <color auto="1"/>
      </left>
      <right style="thin">
        <color rgb="FF808080"/>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23"/>
      </right>
      <top style="thin">
        <color auto="1"/>
      </top>
      <bottom style="thin">
        <color auto="1"/>
      </bottom>
      <diagonal/>
    </border>
    <border>
      <left/>
      <right style="thin">
        <color auto="1"/>
      </right>
      <top style="thin">
        <color auto="1"/>
      </top>
      <bottom style="thin">
        <color auto="1"/>
      </bottom>
      <diagonal/>
    </border>
    <border>
      <left style="thin">
        <color rgb="FF59595B"/>
      </left>
      <right/>
      <top style="thin">
        <color indexed="23"/>
      </top>
      <bottom style="thin">
        <color rgb="FF808080"/>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auto="1"/>
      </left>
      <right/>
      <top/>
      <bottom style="thin">
        <color auto="1"/>
      </bottom>
      <diagonal/>
    </border>
    <border>
      <left style="thin">
        <color theme="1" tint="0.499984740745262"/>
      </left>
      <right/>
      <top style="thin">
        <color auto="1"/>
      </top>
      <bottom style="thin">
        <color auto="1"/>
      </bottom>
      <diagonal/>
    </border>
    <border>
      <left/>
      <right style="thin">
        <color theme="1" tint="0.499984740745262"/>
      </right>
      <top style="thin">
        <color indexed="23"/>
      </top>
      <bottom/>
      <diagonal/>
    </border>
    <border>
      <left style="thin">
        <color theme="1" tint="0.499984740745262"/>
      </left>
      <right/>
      <top style="thin">
        <color indexed="23"/>
      </top>
      <bottom/>
      <diagonal/>
    </border>
    <border>
      <left style="thin">
        <color theme="1" tint="0.499984740745262"/>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right style="thin">
        <color indexed="64"/>
      </right>
      <top style="thin">
        <color indexed="23"/>
      </top>
      <bottom style="thin">
        <color indexed="23"/>
      </bottom>
      <diagonal/>
    </border>
    <border>
      <left/>
      <right/>
      <top style="thin">
        <color indexed="64"/>
      </top>
      <bottom/>
      <diagonal/>
    </border>
    <border>
      <left/>
      <right style="thin">
        <color auto="1"/>
      </right>
      <top style="thin">
        <color indexed="64"/>
      </top>
      <bottom/>
      <diagonal/>
    </border>
    <border>
      <left style="thin">
        <color auto="1"/>
      </left>
      <right/>
      <top style="thin">
        <color indexed="23"/>
      </top>
      <bottom/>
      <diagonal/>
    </border>
    <border>
      <left style="thick">
        <color indexed="23"/>
      </left>
      <right/>
      <top style="thin">
        <color indexed="23"/>
      </top>
      <bottom/>
      <diagonal/>
    </border>
    <border>
      <left/>
      <right style="thick">
        <color indexed="23"/>
      </right>
      <top style="thin">
        <color indexed="23"/>
      </top>
      <bottom/>
      <diagonal/>
    </border>
    <border>
      <left style="thick">
        <color indexed="23"/>
      </left>
      <right/>
      <top style="thin">
        <color indexed="23"/>
      </top>
      <bottom style="thin">
        <color indexed="23"/>
      </bottom>
      <diagonal/>
    </border>
    <border>
      <left/>
      <right style="thick">
        <color indexed="23"/>
      </right>
      <top style="thin">
        <color indexed="23"/>
      </top>
      <bottom style="thin">
        <color indexed="23"/>
      </bottom>
      <diagonal/>
    </border>
    <border>
      <left style="thick">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23"/>
      </right>
      <top style="thin">
        <color indexed="23"/>
      </top>
      <bottom style="thin">
        <color indexed="23"/>
      </bottom>
      <diagonal/>
    </border>
    <border>
      <left style="thin">
        <color indexed="23"/>
      </left>
      <right/>
      <top style="thin">
        <color indexed="23"/>
      </top>
      <bottom style="thin">
        <color indexed="23"/>
      </bottom>
      <diagonal/>
    </border>
    <border>
      <left style="thick">
        <color indexed="23"/>
      </left>
      <right/>
      <top style="thin">
        <color indexed="23"/>
      </top>
      <bottom/>
      <diagonal/>
    </border>
    <border>
      <left/>
      <right/>
      <top style="thin">
        <color indexed="23"/>
      </top>
      <bottom style="thin">
        <color indexed="23"/>
      </bottom>
      <diagonal/>
    </border>
    <border>
      <left style="thick">
        <color indexed="23"/>
      </left>
      <right/>
      <top style="thin">
        <color indexed="23"/>
      </top>
      <bottom style="thick">
        <color indexed="23"/>
      </bottom>
      <diagonal/>
    </border>
    <border>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right/>
      <top style="thin">
        <color auto="1"/>
      </top>
      <bottom style="thin">
        <color auto="1"/>
      </bottom>
      <diagonal/>
    </border>
    <border>
      <left style="thin">
        <color auto="1"/>
      </left>
      <right/>
      <top style="thin">
        <color auto="1"/>
      </top>
      <bottom style="thin">
        <color indexed="64"/>
      </bottom>
      <diagonal/>
    </border>
    <border>
      <left/>
      <right/>
      <top style="thin">
        <color indexed="23"/>
      </top>
      <bottom/>
      <diagonal/>
    </border>
    <border>
      <left/>
      <right style="thin">
        <color auto="1"/>
      </right>
      <top style="thin">
        <color indexed="23"/>
      </top>
      <bottom/>
      <diagonal/>
    </border>
    <border>
      <left/>
      <right style="thin">
        <color theme="1" tint="0.499984740745262"/>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style="thin">
        <color auto="1"/>
      </left>
      <right/>
      <top style="thin">
        <color indexed="64"/>
      </top>
      <bottom/>
      <diagonal/>
    </border>
    <border>
      <left/>
      <right/>
      <top style="thin">
        <color auto="1"/>
      </top>
      <bottom style="thin">
        <color auto="1"/>
      </bottom>
      <diagonal/>
    </border>
    <border>
      <left/>
      <right style="thin">
        <color auto="1"/>
      </right>
      <top style="thin">
        <color indexed="64"/>
      </top>
      <bottom style="thin">
        <color auto="1"/>
      </bottom>
      <diagonal/>
    </border>
    <border>
      <left style="thin">
        <color auto="1"/>
      </left>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style="thin">
        <color indexed="23"/>
      </left>
      <right/>
      <top style="thin">
        <color indexed="23"/>
      </top>
      <bottom style="thin">
        <color indexed="23"/>
      </bottom>
      <diagonal/>
    </border>
    <border>
      <left/>
      <right/>
      <top style="thin">
        <color indexed="23"/>
      </top>
      <bottom/>
      <diagonal/>
    </border>
    <border>
      <left/>
      <right style="thin">
        <color auto="1"/>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rgb="FF808080"/>
      </left>
      <right/>
      <top style="thin">
        <color indexed="23"/>
      </top>
      <bottom/>
      <diagonal/>
    </border>
    <border>
      <left/>
      <right style="thin">
        <color rgb="FF808080"/>
      </right>
      <top style="thin">
        <color indexed="23"/>
      </top>
      <bottom/>
      <diagonal/>
    </border>
    <border>
      <left/>
      <right style="thin">
        <color theme="1" tint="0.499984740745262"/>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64"/>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thin">
        <color auto="1"/>
      </right>
      <top/>
      <bottom style="thin">
        <color indexed="23"/>
      </bottom>
      <diagonal/>
    </border>
    <border>
      <left style="thin">
        <color rgb="FF808080"/>
      </left>
      <right/>
      <top style="thin">
        <color rgb="FF808080"/>
      </top>
      <bottom/>
      <diagonal/>
    </border>
    <border>
      <left/>
      <right style="thin">
        <color rgb="FF808080"/>
      </right>
      <top/>
      <bottom/>
      <diagonal/>
    </border>
    <border>
      <left/>
      <right style="thin">
        <color rgb="FF808080"/>
      </right>
      <top/>
      <bottom style="thin">
        <color rgb="FF808080"/>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style="thin">
        <color auto="1"/>
      </left>
      <right/>
      <top style="thin">
        <color indexed="23"/>
      </top>
      <bottom style="thin">
        <color rgb="FF808080"/>
      </bottom>
      <diagonal/>
    </border>
    <border>
      <left style="thin">
        <color auto="1"/>
      </left>
      <right/>
      <top style="thin">
        <color indexed="64"/>
      </top>
      <bottom style="thin">
        <color rgb="FF808080"/>
      </bottom>
      <diagonal/>
    </border>
    <border>
      <left/>
      <right style="thin">
        <color auto="1"/>
      </right>
      <top style="thin">
        <color indexed="64"/>
      </top>
      <bottom style="thin">
        <color rgb="FF808080"/>
      </bottom>
      <diagonal/>
    </border>
    <border>
      <left/>
      <right/>
      <top style="thin">
        <color auto="1"/>
      </top>
      <bottom style="thin">
        <color rgb="FF808080"/>
      </bottom>
      <diagonal/>
    </border>
    <border>
      <left style="thin">
        <color indexed="23"/>
      </left>
      <right/>
      <top style="thin">
        <color auto="1"/>
      </top>
      <bottom style="thin">
        <color indexed="23"/>
      </bottom>
      <diagonal/>
    </border>
    <border>
      <left/>
      <right/>
      <top style="thin">
        <color auto="1"/>
      </top>
      <bottom style="thin">
        <color indexed="23"/>
      </bottom>
      <diagonal/>
    </border>
    <border>
      <left/>
      <right style="thin">
        <color auto="1"/>
      </right>
      <top style="thin">
        <color auto="1"/>
      </top>
      <bottom style="thin">
        <color indexed="23"/>
      </bottom>
      <diagonal/>
    </border>
    <border>
      <left style="thin">
        <color indexed="23"/>
      </left>
      <right style="thin">
        <color indexed="23"/>
      </right>
      <top/>
      <bottom style="thin">
        <color indexed="23"/>
      </bottom>
      <diagonal/>
    </border>
    <border>
      <left style="thin">
        <color rgb="FF808080"/>
      </left>
      <right/>
      <top/>
      <bottom style="thin">
        <color indexed="23"/>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style="thin">
        <color auto="1"/>
      </right>
      <top/>
      <bottom style="thick">
        <color indexed="23"/>
      </bottom>
      <diagonal/>
    </border>
    <border>
      <left/>
      <right/>
      <top style="thin">
        <color indexed="23"/>
      </top>
      <bottom style="thin">
        <color indexed="23"/>
      </bottom>
      <diagonal/>
    </border>
    <border>
      <left/>
      <right style="thin">
        <color indexed="23"/>
      </right>
      <top style="thin">
        <color indexed="23"/>
      </top>
      <bottom/>
      <diagonal/>
    </border>
    <border>
      <left/>
      <right/>
      <top style="thin">
        <color indexed="23"/>
      </top>
      <bottom/>
      <diagonal/>
    </border>
    <border>
      <left/>
      <right/>
      <top style="thin">
        <color indexed="64"/>
      </top>
      <bottom/>
      <diagonal/>
    </border>
    <border>
      <left/>
      <right style="thin">
        <color auto="1"/>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top style="thin">
        <color indexed="23"/>
      </top>
      <bottom style="thin">
        <color indexed="23"/>
      </bottom>
      <diagonal/>
    </border>
    <border>
      <left/>
      <right style="thin">
        <color auto="1"/>
      </right>
      <top style="thin">
        <color auto="1"/>
      </top>
      <bottom style="thin">
        <color indexed="23"/>
      </bottom>
      <diagonal/>
    </border>
    <border>
      <left style="thin">
        <color indexed="23"/>
      </left>
      <right/>
      <top style="thin">
        <color auto="1"/>
      </top>
      <bottom style="thin">
        <color indexed="23"/>
      </bottom>
      <diagonal/>
    </border>
    <border>
      <left/>
      <right/>
      <top style="thin">
        <color auto="1"/>
      </top>
      <bottom style="thin">
        <color indexed="23"/>
      </bottom>
      <diagonal/>
    </border>
    <border>
      <left/>
      <right style="thin">
        <color indexed="23"/>
      </right>
      <top style="thin">
        <color auto="1"/>
      </top>
      <bottom style="thin">
        <color indexed="23"/>
      </bottom>
      <diagonal/>
    </border>
    <border>
      <left/>
      <right style="thin">
        <color rgb="FF808080"/>
      </right>
      <top style="thin">
        <color indexed="23"/>
      </top>
      <bottom/>
      <diagonal/>
    </border>
    <border>
      <left style="thin">
        <color auto="1"/>
      </left>
      <right/>
      <top style="thin">
        <color auto="1"/>
      </top>
      <bottom style="thin">
        <color indexed="23"/>
      </bottom>
      <diagonal/>
    </border>
    <border>
      <left style="thin">
        <color indexed="23"/>
      </left>
      <right/>
      <top/>
      <bottom style="thin">
        <color auto="1"/>
      </bottom>
      <diagonal/>
    </border>
    <border>
      <left style="thin">
        <color rgb="FF808080"/>
      </left>
      <right style="thin">
        <color rgb="FF808080"/>
      </right>
      <top style="thin">
        <color rgb="FF808080"/>
      </top>
      <bottom style="thin">
        <color rgb="FF808080"/>
      </bottom>
      <diagonal/>
    </border>
    <border>
      <left/>
      <right/>
      <top style="thin">
        <color indexed="64"/>
      </top>
      <bottom style="thin">
        <color auto="1"/>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right style="thin">
        <color auto="1"/>
      </right>
      <top style="thin">
        <color indexed="23"/>
      </top>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style="medium">
        <color rgb="FF000000"/>
      </left>
      <right/>
      <top style="thin">
        <color indexed="64"/>
      </top>
      <bottom style="thin">
        <color indexed="64"/>
      </bottom>
      <diagonal/>
    </border>
    <border>
      <left/>
      <right style="thin">
        <color indexed="23"/>
      </right>
      <top style="thin">
        <color auto="1"/>
      </top>
      <bottom style="thin">
        <color indexed="23"/>
      </bottom>
      <diagonal/>
    </border>
    <border>
      <left style="thin">
        <color rgb="FF808080"/>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s>
  <cellStyleXfs count="21">
    <xf numFmtId="0" fontId="0" fillId="0" borderId="0"/>
    <xf numFmtId="44"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0" borderId="0"/>
    <xf numFmtId="0" fontId="1" fillId="0" borderId="0"/>
    <xf numFmtId="0" fontId="10" fillId="0" borderId="0" applyNumberFormat="0" applyFill="0" applyBorder="0" applyAlignment="0" applyProtection="0"/>
  </cellStyleXfs>
  <cellXfs count="1423">
    <xf numFmtId="0" fontId="0" fillId="0" borderId="0" xfId="0"/>
    <xf numFmtId="0" fontId="2" fillId="0" borderId="0" xfId="0" applyFont="1" applyAlignment="1">
      <alignment vertical="center"/>
    </xf>
    <xf numFmtId="164" fontId="2" fillId="0" borderId="0" xfId="0" applyNumberFormat="1" applyFont="1" applyAlignment="1">
      <alignment vertical="center"/>
    </xf>
    <xf numFmtId="0" fontId="2" fillId="0" borderId="0" xfId="0" applyFont="1" applyAlignment="1">
      <alignment vertical="top"/>
    </xf>
    <xf numFmtId="0" fontId="2" fillId="0" borderId="1"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2" fillId="3" borderId="0" xfId="0" applyFont="1" applyFill="1" applyAlignment="1">
      <alignment vertical="center"/>
    </xf>
    <xf numFmtId="0" fontId="0" fillId="3" borderId="0" xfId="0" applyFill="1"/>
    <xf numFmtId="0" fontId="0" fillId="0" borderId="0" xfId="0" applyProtection="1">
      <protection hidden="1"/>
    </xf>
    <xf numFmtId="0" fontId="2" fillId="0" borderId="0" xfId="0" applyFont="1" applyAlignment="1" applyProtection="1">
      <alignment vertical="center"/>
      <protection hidden="1"/>
    </xf>
    <xf numFmtId="0" fontId="0" fillId="3" borderId="0" xfId="0" applyFill="1" applyProtection="1">
      <protection hidden="1"/>
    </xf>
    <xf numFmtId="0" fontId="5" fillId="0" borderId="0" xfId="0" applyFont="1" applyProtection="1">
      <protection hidden="1"/>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8" fillId="0" borderId="0" xfId="0" applyFont="1" applyAlignment="1">
      <alignment horizontal="left" vertical="top" wrapText="1"/>
    </xf>
    <xf numFmtId="0" fontId="21" fillId="0" borderId="0" xfId="0" applyFont="1"/>
    <xf numFmtId="0" fontId="10" fillId="0" borderId="0" xfId="20" applyBorder="1" applyAlignment="1">
      <alignment vertical="center"/>
    </xf>
    <xf numFmtId="0" fontId="10" fillId="0" borderId="0" xfId="20" applyAlignment="1">
      <alignment vertical="center"/>
    </xf>
    <xf numFmtId="0" fontId="5" fillId="0" borderId="0" xfId="0" applyFont="1" applyAlignment="1">
      <alignment horizontal="left" vertical="top"/>
    </xf>
    <xf numFmtId="0" fontId="2" fillId="0" borderId="0" xfId="0" applyFont="1" applyAlignment="1">
      <alignment horizontal="center"/>
    </xf>
    <xf numFmtId="0" fontId="5" fillId="3" borderId="0" xfId="0" applyFont="1" applyFill="1" applyProtection="1">
      <protection hidden="1"/>
    </xf>
    <xf numFmtId="0" fontId="5" fillId="0" borderId="0" xfId="0" applyFont="1"/>
    <xf numFmtId="0" fontId="25" fillId="0" borderId="0" xfId="0" applyFont="1" applyProtection="1">
      <protection hidden="1"/>
    </xf>
    <xf numFmtId="0" fontId="26" fillId="0" borderId="0" xfId="0" applyFont="1" applyProtection="1">
      <protection hidden="1"/>
    </xf>
    <xf numFmtId="0" fontId="5" fillId="0" borderId="0" xfId="0" applyFont="1" applyAlignment="1" applyProtection="1">
      <alignment vertical="center"/>
      <protection hidden="1"/>
    </xf>
    <xf numFmtId="0" fontId="38" fillId="0" borderId="0" xfId="0" applyFont="1" applyProtection="1">
      <protection hidden="1"/>
    </xf>
    <xf numFmtId="0" fontId="37" fillId="0" borderId="0" xfId="20" applyFont="1" applyAlignment="1">
      <alignment horizontal="left"/>
    </xf>
    <xf numFmtId="0" fontId="37" fillId="0" borderId="0" xfId="20" applyFont="1" applyAlignment="1"/>
    <xf numFmtId="0" fontId="37" fillId="0" borderId="0" xfId="20" applyFont="1" applyAlignment="1">
      <alignment horizontal="left" wrapText="1"/>
    </xf>
    <xf numFmtId="0" fontId="37" fillId="0" borderId="0" xfId="20" applyFont="1" applyAlignment="1">
      <alignment wrapText="1"/>
    </xf>
    <xf numFmtId="0" fontId="4" fillId="0" borderId="0" xfId="0" applyFont="1" applyAlignment="1">
      <alignment horizontal="center" vertical="center"/>
    </xf>
    <xf numFmtId="0" fontId="23" fillId="0" borderId="0" xfId="0" applyFont="1" applyAlignment="1">
      <alignment horizontal="left" vertical="top"/>
    </xf>
    <xf numFmtId="0" fontId="27" fillId="0" borderId="0" xfId="0" applyFont="1" applyAlignment="1">
      <alignment horizontal="left" vertical="top" wrapText="1"/>
    </xf>
    <xf numFmtId="0" fontId="2" fillId="18" borderId="0" xfId="0" applyFont="1" applyFill="1" applyAlignment="1">
      <alignment vertical="center"/>
    </xf>
    <xf numFmtId="0" fontId="12" fillId="0" borderId="0" xfId="0" applyFont="1" applyAlignment="1">
      <alignment vertical="center"/>
    </xf>
    <xf numFmtId="0" fontId="12" fillId="0" borderId="0" xfId="0" applyFont="1" applyAlignment="1" applyProtection="1">
      <alignment vertical="center"/>
      <protection hidden="1"/>
    </xf>
    <xf numFmtId="0" fontId="53" fillId="0" borderId="0" xfId="0" applyFont="1" applyAlignment="1" applyProtection="1">
      <alignment horizontal="left" vertical="center"/>
      <protection hidden="1"/>
    </xf>
    <xf numFmtId="14" fontId="55" fillId="0" borderId="0" xfId="0" applyNumberFormat="1" applyFont="1" applyAlignment="1">
      <alignment horizontal="right" vertical="center"/>
    </xf>
    <xf numFmtId="0" fontId="12" fillId="6" borderId="0" xfId="0" applyFont="1" applyFill="1" applyAlignment="1" applyProtection="1">
      <alignment vertical="center"/>
      <protection hidden="1"/>
    </xf>
    <xf numFmtId="0" fontId="12" fillId="7" borderId="0" xfId="0" applyFont="1" applyFill="1" applyAlignment="1" applyProtection="1">
      <alignment vertical="center"/>
      <protection hidden="1"/>
    </xf>
    <xf numFmtId="0" fontId="12" fillId="3" borderId="0" xfId="0" applyFont="1" applyFill="1" applyAlignment="1">
      <alignment vertical="center"/>
    </xf>
    <xf numFmtId="0" fontId="68" fillId="0" borderId="0" xfId="0" applyFont="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77" fillId="0" borderId="0" xfId="0" applyFont="1" applyAlignment="1" applyProtection="1">
      <alignment horizontal="center" vertical="center"/>
      <protection hidden="1"/>
    </xf>
    <xf numFmtId="0" fontId="12" fillId="10" borderId="4" xfId="0" applyFont="1" applyFill="1" applyBorder="1" applyAlignment="1" applyProtection="1">
      <alignment horizontal="center" vertical="center"/>
      <protection hidden="1"/>
    </xf>
    <xf numFmtId="0" fontId="83" fillId="0" borderId="0" xfId="0" applyFont="1" applyAlignment="1">
      <alignment vertical="center"/>
    </xf>
    <xf numFmtId="0" fontId="12" fillId="0" borderId="0" xfId="0" applyFont="1" applyAlignment="1" applyProtection="1">
      <alignment horizontal="center" vertical="center"/>
      <protection hidden="1"/>
    </xf>
    <xf numFmtId="0" fontId="52" fillId="0" borderId="0" xfId="0" applyFont="1" applyAlignment="1" applyProtection="1">
      <alignment horizontal="right" vertical="center"/>
      <protection hidden="1"/>
    </xf>
    <xf numFmtId="8" fontId="52" fillId="0" borderId="0" xfId="0" applyNumberFormat="1" applyFont="1" applyAlignment="1" applyProtection="1">
      <alignment vertical="center"/>
      <protection hidden="1"/>
    </xf>
    <xf numFmtId="40" fontId="52" fillId="0" borderId="0" xfId="0" applyNumberFormat="1" applyFont="1" applyAlignment="1" applyProtection="1">
      <alignment vertical="center"/>
      <protection hidden="1"/>
    </xf>
    <xf numFmtId="164" fontId="12" fillId="0" borderId="0" xfId="0" applyNumberFormat="1" applyFont="1" applyAlignment="1">
      <alignment vertical="center"/>
    </xf>
    <xf numFmtId="0" fontId="12" fillId="0" borderId="44" xfId="0" applyFont="1" applyBorder="1" applyAlignment="1" applyProtection="1">
      <alignment vertical="center"/>
      <protection hidden="1"/>
    </xf>
    <xf numFmtId="0" fontId="12" fillId="0" borderId="45" xfId="0" applyFont="1" applyBorder="1" applyAlignment="1" applyProtection="1">
      <alignment vertical="center"/>
      <protection hidden="1"/>
    </xf>
    <xf numFmtId="0" fontId="83" fillId="0" borderId="46" xfId="0" applyFont="1" applyBorder="1" applyAlignment="1" applyProtection="1">
      <alignment vertical="center"/>
      <protection hidden="1"/>
    </xf>
    <xf numFmtId="0" fontId="73" fillId="0" borderId="41" xfId="0" applyFont="1" applyBorder="1" applyAlignment="1" applyProtection="1">
      <alignment horizontal="center" vertical="center"/>
      <protection hidden="1"/>
    </xf>
    <xf numFmtId="0" fontId="82" fillId="0" borderId="0" xfId="0" applyFont="1" applyAlignment="1" applyProtection="1">
      <alignment vertical="center"/>
      <protection hidden="1"/>
    </xf>
    <xf numFmtId="165" fontId="52" fillId="0" borderId="0" xfId="0" applyNumberFormat="1" applyFont="1" applyAlignment="1" applyProtection="1">
      <alignment vertical="center"/>
      <protection hidden="1"/>
    </xf>
    <xf numFmtId="0" fontId="83" fillId="0" borderId="0" xfId="0" applyFont="1" applyAlignment="1" applyProtection="1">
      <alignment vertical="center"/>
      <protection hidden="1"/>
    </xf>
    <xf numFmtId="0" fontId="77" fillId="0" borderId="50" xfId="0" applyFont="1" applyBorder="1" applyAlignment="1" applyProtection="1">
      <alignment horizontal="center" vertical="center"/>
      <protection hidden="1"/>
    </xf>
    <xf numFmtId="0" fontId="75" fillId="3" borderId="51" xfId="0" applyFont="1" applyFill="1" applyBorder="1" applyAlignment="1" applyProtection="1">
      <alignment horizontal="right" vertical="center"/>
      <protection hidden="1"/>
    </xf>
    <xf numFmtId="0" fontId="75" fillId="3" borderId="52" xfId="0" applyFont="1" applyFill="1" applyBorder="1" applyAlignment="1" applyProtection="1">
      <alignment horizontal="right" vertical="center"/>
      <protection hidden="1"/>
    </xf>
    <xf numFmtId="0" fontId="12" fillId="11" borderId="14" xfId="0" applyFont="1" applyFill="1" applyBorder="1" applyAlignment="1" applyProtection="1">
      <alignment horizontal="right" vertical="center"/>
      <protection hidden="1"/>
    </xf>
    <xf numFmtId="0" fontId="12" fillId="2" borderId="13" xfId="0" applyFont="1" applyFill="1" applyBorder="1" applyAlignment="1" applyProtection="1">
      <alignment horizontal="center" vertical="center"/>
      <protection hidden="1"/>
    </xf>
    <xf numFmtId="0" fontId="52" fillId="0" borderId="0" xfId="0" applyFont="1" applyAlignment="1" applyProtection="1">
      <alignment vertical="center"/>
      <protection hidden="1"/>
    </xf>
    <xf numFmtId="0" fontId="93" fillId="0" borderId="0" xfId="0" applyFont="1" applyAlignment="1" applyProtection="1">
      <alignment horizontal="right" vertical="center"/>
      <protection hidden="1"/>
    </xf>
    <xf numFmtId="0" fontId="78" fillId="0" borderId="0" xfId="0" applyFont="1" applyAlignment="1" applyProtection="1">
      <alignment vertical="center"/>
      <protection hidden="1"/>
    </xf>
    <xf numFmtId="0" fontId="51" fillId="0" borderId="0" xfId="0" applyFont="1" applyAlignment="1" applyProtection="1">
      <alignment horizontal="right" vertical="center"/>
      <protection hidden="1"/>
    </xf>
    <xf numFmtId="165" fontId="78" fillId="0" borderId="0" xfId="0" applyNumberFormat="1" applyFont="1" applyAlignment="1" applyProtection="1">
      <alignment vertical="center"/>
      <protection hidden="1"/>
    </xf>
    <xf numFmtId="0" fontId="71" fillId="0" borderId="0" xfId="0" applyFont="1" applyAlignment="1" applyProtection="1">
      <alignment vertical="center"/>
      <protection hidden="1"/>
    </xf>
    <xf numFmtId="0" fontId="108" fillId="0" borderId="0" xfId="0" applyFont="1" applyAlignment="1" applyProtection="1">
      <alignment horizontal="right" vertical="center"/>
      <protection hidden="1"/>
    </xf>
    <xf numFmtId="0" fontId="12" fillId="5" borderId="13" xfId="0" applyFont="1" applyFill="1" applyBorder="1" applyAlignment="1" applyProtection="1">
      <alignment horizontal="center" vertical="center"/>
      <protection hidden="1"/>
    </xf>
    <xf numFmtId="0" fontId="75" fillId="0" borderId="73" xfId="0" applyFont="1" applyBorder="1" applyAlignment="1" applyProtection="1">
      <alignment horizontal="right" vertical="center"/>
      <protection hidden="1"/>
    </xf>
    <xf numFmtId="0" fontId="12" fillId="0" borderId="75" xfId="0" applyFont="1" applyBorder="1" applyAlignment="1" applyProtection="1">
      <alignment vertical="center"/>
      <protection hidden="1"/>
    </xf>
    <xf numFmtId="0" fontId="75" fillId="0" borderId="0" xfId="0" applyFont="1" applyAlignment="1" applyProtection="1">
      <alignment horizontal="right" vertical="center"/>
      <protection hidden="1"/>
    </xf>
    <xf numFmtId="0" fontId="111" fillId="2" borderId="4" xfId="0" applyFont="1" applyFill="1" applyBorder="1" applyAlignment="1" applyProtection="1">
      <alignment horizontal="center" vertical="center"/>
      <protection hidden="1"/>
    </xf>
    <xf numFmtId="0" fontId="83" fillId="17" borderId="0" xfId="0" applyFont="1" applyFill="1" applyAlignment="1">
      <alignment vertical="center"/>
    </xf>
    <xf numFmtId="0" fontId="102" fillId="17" borderId="0" xfId="0" applyFont="1" applyFill="1" applyAlignment="1" applyProtection="1">
      <alignment horizontal="center" vertical="center"/>
      <protection hidden="1"/>
    </xf>
    <xf numFmtId="0" fontId="72" fillId="17" borderId="0" xfId="0" applyFont="1" applyFill="1" applyAlignment="1">
      <alignment vertical="center"/>
    </xf>
    <xf numFmtId="0" fontId="72" fillId="17" borderId="14" xfId="0" applyFont="1" applyFill="1" applyBorder="1" applyAlignment="1">
      <alignment vertical="center"/>
    </xf>
    <xf numFmtId="164" fontId="100" fillId="0" borderId="83" xfId="0" applyNumberFormat="1" applyFont="1" applyBorder="1" applyAlignment="1" applyProtection="1">
      <alignment horizontal="center" vertical="center"/>
      <protection hidden="1"/>
    </xf>
    <xf numFmtId="0" fontId="75" fillId="0" borderId="84" xfId="0" applyFont="1" applyBorder="1" applyAlignment="1" applyProtection="1">
      <alignment horizontal="right" vertical="center"/>
      <protection hidden="1"/>
    </xf>
    <xf numFmtId="165" fontId="91" fillId="0" borderId="85" xfId="0" applyNumberFormat="1" applyFont="1" applyBorder="1" applyAlignment="1" applyProtection="1">
      <alignment vertical="center"/>
      <protection hidden="1"/>
    </xf>
    <xf numFmtId="165" fontId="91" fillId="0" borderId="86" xfId="0" applyNumberFormat="1" applyFont="1" applyBorder="1" applyAlignment="1" applyProtection="1">
      <alignment vertical="center"/>
      <protection hidden="1"/>
    </xf>
    <xf numFmtId="0" fontId="75" fillId="3" borderId="0" xfId="0" applyFont="1" applyFill="1" applyAlignment="1" applyProtection="1">
      <alignment horizontal="right" vertical="center"/>
      <protection hidden="1"/>
    </xf>
    <xf numFmtId="165" fontId="12" fillId="19" borderId="8" xfId="0" applyNumberFormat="1" applyFont="1" applyFill="1" applyBorder="1" applyAlignment="1" applyProtection="1">
      <alignment vertical="center"/>
      <protection locked="0" hidden="1"/>
    </xf>
    <xf numFmtId="165" fontId="12" fillId="19" borderId="12" xfId="0" applyNumberFormat="1" applyFont="1" applyFill="1" applyBorder="1" applyAlignment="1" applyProtection="1">
      <alignment vertical="center"/>
      <protection locked="0" hidden="1"/>
    </xf>
    <xf numFmtId="0" fontId="12" fillId="0" borderId="51" xfId="0" applyFont="1" applyBorder="1" applyAlignment="1" applyProtection="1">
      <alignment vertical="center"/>
      <protection hidden="1"/>
    </xf>
    <xf numFmtId="0" fontId="75" fillId="0" borderId="58" xfId="0" applyFont="1" applyBorder="1" applyAlignment="1" applyProtection="1">
      <alignment horizontal="right" vertical="center"/>
      <protection hidden="1"/>
    </xf>
    <xf numFmtId="165" fontId="12" fillId="19" borderId="57" xfId="0" applyNumberFormat="1" applyFont="1" applyFill="1" applyBorder="1" applyAlignment="1" applyProtection="1">
      <alignment horizontal="left" vertical="center"/>
      <protection locked="0" hidden="1"/>
    </xf>
    <xf numFmtId="0" fontId="12" fillId="0" borderId="50" xfId="0" applyFont="1" applyBorder="1" applyAlignment="1" applyProtection="1">
      <alignment vertical="center"/>
      <protection hidden="1"/>
    </xf>
    <xf numFmtId="0" fontId="75" fillId="0" borderId="59" xfId="0" applyFont="1" applyBorder="1" applyAlignment="1" applyProtection="1">
      <alignment horizontal="right" vertical="center"/>
      <protection hidden="1"/>
    </xf>
    <xf numFmtId="165" fontId="12" fillId="19" borderId="60" xfId="0" applyNumberFormat="1" applyFont="1" applyFill="1" applyBorder="1" applyAlignment="1" applyProtection="1">
      <alignment horizontal="left" vertical="center"/>
      <protection locked="0" hidden="1"/>
    </xf>
    <xf numFmtId="0" fontId="79" fillId="0" borderId="24" xfId="0" applyFont="1" applyBorder="1" applyAlignment="1" applyProtection="1">
      <alignment horizontal="right" vertical="center"/>
      <protection hidden="1"/>
    </xf>
    <xf numFmtId="0" fontId="75" fillId="0" borderId="61" xfId="0" applyFont="1" applyBorder="1" applyAlignment="1" applyProtection="1">
      <alignment horizontal="right" vertical="center"/>
      <protection hidden="1"/>
    </xf>
    <xf numFmtId="165" fontId="12" fillId="19" borderId="64" xfId="0" applyNumberFormat="1" applyFont="1" applyFill="1" applyBorder="1" applyAlignment="1" applyProtection="1">
      <alignment horizontal="center" vertical="center"/>
      <protection locked="0" hidden="1"/>
    </xf>
    <xf numFmtId="0" fontId="75" fillId="0" borderId="65" xfId="0" applyFont="1" applyBorder="1" applyAlignment="1" applyProtection="1">
      <alignment horizontal="right" vertical="center"/>
      <protection hidden="1"/>
    </xf>
    <xf numFmtId="165" fontId="12" fillId="19" borderId="62" xfId="0" applyNumberFormat="1" applyFont="1" applyFill="1" applyBorder="1" applyAlignment="1" applyProtection="1">
      <alignment horizontal="center" vertical="center"/>
      <protection locked="0" hidden="1"/>
    </xf>
    <xf numFmtId="0" fontId="87" fillId="17" borderId="0" xfId="0" applyFont="1" applyFill="1" applyAlignment="1" applyProtection="1">
      <alignment horizontal="center" vertical="center"/>
      <protection hidden="1"/>
    </xf>
    <xf numFmtId="0" fontId="83" fillId="17" borderId="12" xfId="0" applyFont="1" applyFill="1" applyBorder="1" applyAlignment="1">
      <alignment vertical="center"/>
    </xf>
    <xf numFmtId="0" fontId="75" fillId="0" borderId="93" xfId="0" applyFont="1" applyBorder="1" applyAlignment="1" applyProtection="1">
      <alignment horizontal="right" vertical="center"/>
      <protection hidden="1"/>
    </xf>
    <xf numFmtId="0" fontId="113" fillId="0" borderId="93" xfId="0" applyFont="1" applyBorder="1" applyAlignment="1" applyProtection="1">
      <alignment horizontal="right" vertical="center"/>
      <protection hidden="1"/>
    </xf>
    <xf numFmtId="0" fontId="120" fillId="0" borderId="0" xfId="0" applyFont="1" applyAlignment="1" applyProtection="1">
      <alignment vertical="center"/>
      <protection hidden="1"/>
    </xf>
    <xf numFmtId="8" fontId="108" fillId="0" borderId="0" xfId="0" applyNumberFormat="1" applyFont="1" applyAlignment="1" applyProtection="1">
      <alignment vertical="center"/>
      <protection hidden="1"/>
    </xf>
    <xf numFmtId="40" fontId="71" fillId="0" borderId="0" xfId="0" applyNumberFormat="1" applyFont="1" applyAlignment="1" applyProtection="1">
      <alignment vertical="center"/>
      <protection hidden="1"/>
    </xf>
    <xf numFmtId="164" fontId="90" fillId="0" borderId="41" xfId="0" applyNumberFormat="1" applyFont="1" applyBorder="1" applyAlignment="1" applyProtection="1">
      <alignment horizontal="center" vertical="center"/>
      <protection hidden="1"/>
    </xf>
    <xf numFmtId="0" fontId="12" fillId="18" borderId="0" xfId="0" applyFont="1" applyFill="1" applyAlignment="1">
      <alignment vertical="center"/>
    </xf>
    <xf numFmtId="0" fontId="69" fillId="9" borderId="4" xfId="0" applyFont="1" applyFill="1" applyBorder="1" applyAlignment="1" applyProtection="1">
      <alignment horizontal="center" vertical="center"/>
      <protection hidden="1"/>
    </xf>
    <xf numFmtId="0" fontId="12" fillId="0" borderId="0" xfId="0" applyFont="1" applyAlignment="1">
      <alignment vertical="top"/>
    </xf>
    <xf numFmtId="0" fontId="121" fillId="0" borderId="0" xfId="0" applyFont="1" applyAlignment="1" applyProtection="1">
      <alignment vertical="center"/>
      <protection hidden="1"/>
    </xf>
    <xf numFmtId="0" fontId="12" fillId="5" borderId="4" xfId="0" applyFont="1" applyFill="1" applyBorder="1" applyAlignment="1" applyProtection="1">
      <alignment horizontal="center"/>
      <protection hidden="1"/>
    </xf>
    <xf numFmtId="0" fontId="111" fillId="5" borderId="4" xfId="0" applyFont="1" applyFill="1" applyBorder="1" applyAlignment="1" applyProtection="1">
      <alignment horizontal="center" vertical="center"/>
      <protection hidden="1"/>
    </xf>
    <xf numFmtId="0" fontId="103" fillId="0" borderId="0" xfId="20" quotePrefix="1" applyFont="1" applyBorder="1" applyAlignment="1">
      <alignment vertical="center"/>
    </xf>
    <xf numFmtId="0" fontId="103" fillId="2" borderId="4" xfId="20" applyFont="1" applyFill="1" applyBorder="1" applyAlignment="1" applyProtection="1">
      <alignment horizontal="center" vertical="center"/>
      <protection hidden="1"/>
    </xf>
    <xf numFmtId="10" fontId="123" fillId="19" borderId="12" xfId="0" applyNumberFormat="1" applyFont="1" applyFill="1" applyBorder="1" applyAlignment="1" applyProtection="1">
      <alignment horizontal="left" vertical="center"/>
      <protection locked="0" hidden="1"/>
    </xf>
    <xf numFmtId="0" fontId="12" fillId="0" borderId="0" xfId="0" applyFont="1" applyAlignment="1" applyProtection="1">
      <alignment horizontal="right" vertical="center"/>
      <protection hidden="1"/>
    </xf>
    <xf numFmtId="40" fontId="12" fillId="0" borderId="0" xfId="0" applyNumberFormat="1" applyFont="1" applyAlignment="1" applyProtection="1">
      <alignment vertical="center"/>
      <protection hidden="1"/>
    </xf>
    <xf numFmtId="0" fontId="111" fillId="0" borderId="0" xfId="0" applyFont="1" applyAlignment="1">
      <alignment vertical="center"/>
    </xf>
    <xf numFmtId="0" fontId="111" fillId="0" borderId="0" xfId="0" applyFont="1" applyAlignment="1">
      <alignment vertical="top"/>
    </xf>
    <xf numFmtId="0" fontId="90" fillId="0" borderId="3" xfId="0" applyFont="1" applyBorder="1" applyAlignment="1" applyProtection="1">
      <alignment horizontal="center" vertical="center"/>
      <protection hidden="1"/>
    </xf>
    <xf numFmtId="4" fontId="91" fillId="19" borderId="8" xfId="0" applyNumberFormat="1" applyFont="1" applyFill="1" applyBorder="1" applyAlignment="1" applyProtection="1">
      <alignment horizontal="center" vertical="center"/>
      <protection locked="0" hidden="1"/>
    </xf>
    <xf numFmtId="4" fontId="91" fillId="19" borderId="12" xfId="0" applyNumberFormat="1" applyFont="1" applyFill="1" applyBorder="1" applyAlignment="1" applyProtection="1">
      <alignment horizontal="center" vertical="center"/>
      <protection locked="0" hidden="1"/>
    </xf>
    <xf numFmtId="2" fontId="127" fillId="0" borderId="8" xfId="0" applyNumberFormat="1" applyFont="1" applyBorder="1" applyAlignment="1" applyProtection="1">
      <alignment horizontal="left" vertical="center"/>
      <protection hidden="1"/>
    </xf>
    <xf numFmtId="2" fontId="127" fillId="0" borderId="12" xfId="0" applyNumberFormat="1" applyFont="1" applyBorder="1" applyAlignment="1" applyProtection="1">
      <alignment horizontal="left" vertical="center"/>
      <protection hidden="1"/>
    </xf>
    <xf numFmtId="10" fontId="78" fillId="0" borderId="3" xfId="0" applyNumberFormat="1" applyFont="1" applyBorder="1" applyAlignment="1" applyProtection="1">
      <alignment horizontal="center" vertical="center"/>
      <protection hidden="1"/>
    </xf>
    <xf numFmtId="0" fontId="128" fillId="0" borderId="0" xfId="0" applyFont="1" applyAlignment="1" applyProtection="1">
      <alignment horizontal="right" vertical="center"/>
      <protection hidden="1"/>
    </xf>
    <xf numFmtId="2" fontId="123" fillId="19" borderId="8" xfId="0" applyNumberFormat="1" applyFont="1" applyFill="1" applyBorder="1" applyAlignment="1" applyProtection="1">
      <alignment horizontal="left" vertical="center"/>
      <protection locked="0" hidden="1"/>
    </xf>
    <xf numFmtId="165" fontId="128" fillId="0" borderId="0" xfId="0" applyNumberFormat="1" applyFont="1" applyAlignment="1" applyProtection="1">
      <alignment horizontal="right" vertical="center"/>
      <protection hidden="1"/>
    </xf>
    <xf numFmtId="2" fontId="123" fillId="19" borderId="12" xfId="0" applyNumberFormat="1" applyFont="1" applyFill="1" applyBorder="1" applyAlignment="1" applyProtection="1">
      <alignment horizontal="left" vertical="center"/>
      <protection locked="0" hidden="1"/>
    </xf>
    <xf numFmtId="0" fontId="12" fillId="16" borderId="94" xfId="0" applyFont="1" applyFill="1" applyBorder="1" applyAlignment="1" applyProtection="1">
      <alignment horizontal="center" vertical="center"/>
      <protection hidden="1"/>
    </xf>
    <xf numFmtId="0" fontId="129" fillId="0" borderId="0" xfId="0" applyFont="1" applyAlignment="1" applyProtection="1">
      <alignment horizontal="center" vertical="center"/>
      <protection hidden="1"/>
    </xf>
    <xf numFmtId="49" fontId="129" fillId="0" borderId="0" xfId="0" applyNumberFormat="1" applyFont="1" applyAlignment="1" applyProtection="1">
      <alignment horizontal="center" vertical="center"/>
      <protection hidden="1"/>
    </xf>
    <xf numFmtId="40" fontId="52" fillId="0" borderId="0" xfId="0" applyNumberFormat="1" applyFont="1" applyAlignment="1" applyProtection="1">
      <alignment horizontal="right" vertical="center"/>
      <protection hidden="1"/>
    </xf>
    <xf numFmtId="0" fontId="120" fillId="0" borderId="0" xfId="0" applyFont="1" applyAlignment="1" applyProtection="1">
      <alignment horizontal="left" vertical="center" indent="1"/>
      <protection hidden="1"/>
    </xf>
    <xf numFmtId="0" fontId="57" fillId="0" borderId="0" xfId="0" applyFont="1" applyAlignment="1" applyProtection="1">
      <alignment horizontal="right" vertical="center"/>
      <protection hidden="1"/>
    </xf>
    <xf numFmtId="4" fontId="78" fillId="0" borderId="0" xfId="0" applyNumberFormat="1" applyFont="1" applyAlignment="1" applyProtection="1">
      <alignment vertical="center"/>
      <protection hidden="1"/>
    </xf>
    <xf numFmtId="0" fontId="83" fillId="0" borderId="0" xfId="0" applyFont="1"/>
    <xf numFmtId="0" fontId="132" fillId="0" borderId="0" xfId="0" applyFont="1" applyAlignment="1" applyProtection="1">
      <alignment horizontal="center" vertical="center"/>
      <protection hidden="1"/>
    </xf>
    <xf numFmtId="0" fontId="121" fillId="0" borderId="0" xfId="0" applyFont="1" applyAlignment="1" applyProtection="1">
      <alignment horizontal="right" vertical="center"/>
      <protection hidden="1"/>
    </xf>
    <xf numFmtId="0" fontId="82" fillId="11" borderId="42" xfId="0" applyFont="1" applyFill="1" applyBorder="1" applyAlignment="1" applyProtection="1">
      <alignment horizontal="center" vertical="center" wrapText="1"/>
      <protection hidden="1"/>
    </xf>
    <xf numFmtId="0" fontId="82" fillId="0" borderId="37" xfId="0" applyFont="1" applyBorder="1" applyAlignment="1" applyProtection="1">
      <alignment vertical="center"/>
      <protection hidden="1"/>
    </xf>
    <xf numFmtId="0" fontId="70" fillId="12" borderId="2" xfId="0" applyFont="1" applyFill="1" applyBorder="1" applyAlignment="1" applyProtection="1">
      <alignment horizontal="center" vertical="center"/>
      <protection hidden="1"/>
    </xf>
    <xf numFmtId="0" fontId="82" fillId="0" borderId="2" xfId="0" applyFont="1" applyBorder="1" applyAlignment="1" applyProtection="1">
      <alignment vertical="center" wrapText="1"/>
      <protection hidden="1"/>
    </xf>
    <xf numFmtId="0" fontId="82" fillId="11" borderId="48" xfId="0" applyFont="1" applyFill="1" applyBorder="1" applyAlignment="1" applyProtection="1">
      <alignment horizontal="center" vertical="center" wrapText="1"/>
      <protection hidden="1"/>
    </xf>
    <xf numFmtId="0" fontId="82" fillId="11" borderId="54" xfId="0" applyFont="1" applyFill="1" applyBorder="1" applyAlignment="1" applyProtection="1">
      <alignment horizontal="right" vertical="center"/>
      <protection hidden="1"/>
    </xf>
    <xf numFmtId="0" fontId="137" fillId="0" borderId="0" xfId="0" applyFont="1" applyAlignment="1" applyProtection="1">
      <alignment vertical="center"/>
      <protection hidden="1"/>
    </xf>
    <xf numFmtId="0" fontId="119" fillId="0" borderId="0" xfId="0" applyFont="1" applyAlignment="1" applyProtection="1">
      <alignment horizontal="center" vertical="center"/>
      <protection hidden="1"/>
    </xf>
    <xf numFmtId="0" fontId="70" fillId="0" borderId="0" xfId="0" applyFont="1" applyAlignment="1" applyProtection="1">
      <alignment vertical="center"/>
      <protection hidden="1"/>
    </xf>
    <xf numFmtId="0" fontId="82" fillId="17" borderId="81" xfId="0" applyFont="1" applyFill="1" applyBorder="1" applyAlignment="1">
      <alignment vertical="center"/>
    </xf>
    <xf numFmtId="0" fontId="82" fillId="16" borderId="11" xfId="0" applyFont="1" applyFill="1" applyBorder="1" applyAlignment="1">
      <alignment vertical="center"/>
    </xf>
    <xf numFmtId="0" fontId="82" fillId="0" borderId="56" xfId="0" applyFont="1" applyBorder="1" applyAlignment="1" applyProtection="1">
      <alignment vertical="center"/>
      <protection hidden="1"/>
    </xf>
    <xf numFmtId="0" fontId="82" fillId="17" borderId="0" xfId="0" applyFont="1" applyFill="1" applyAlignment="1">
      <alignment vertical="center"/>
    </xf>
    <xf numFmtId="0" fontId="82" fillId="0" borderId="2" xfId="0" applyFont="1" applyBorder="1" applyAlignment="1" applyProtection="1">
      <alignment vertical="center"/>
      <protection hidden="1"/>
    </xf>
    <xf numFmtId="0" fontId="144" fillId="0" borderId="2" xfId="0" applyFont="1" applyBorder="1" applyAlignment="1" applyProtection="1">
      <alignment vertical="center" wrapText="1"/>
      <protection hidden="1"/>
    </xf>
    <xf numFmtId="0" fontId="82" fillId="0" borderId="0" xfId="0" applyFont="1" applyAlignment="1" applyProtection="1">
      <alignment horizontal="left" vertical="center"/>
      <protection hidden="1"/>
    </xf>
    <xf numFmtId="0" fontId="82" fillId="0" borderId="0" xfId="0" applyFont="1" applyAlignment="1">
      <alignment vertical="center"/>
    </xf>
    <xf numFmtId="0" fontId="124" fillId="0" borderId="0" xfId="0" applyFont="1" applyAlignment="1" applyProtection="1">
      <alignment horizontal="center" vertical="center"/>
      <protection hidden="1"/>
    </xf>
    <xf numFmtId="0" fontId="12" fillId="17" borderId="0" xfId="0" applyFont="1" applyFill="1" applyAlignment="1">
      <alignment vertical="center"/>
    </xf>
    <xf numFmtId="0" fontId="78" fillId="0" borderId="0" xfId="0" applyFont="1" applyAlignment="1" applyProtection="1">
      <alignment horizontal="right" vertical="center"/>
      <protection hidden="1"/>
    </xf>
    <xf numFmtId="3" fontId="146" fillId="19" borderId="43" xfId="0" applyNumberFormat="1" applyFont="1" applyFill="1" applyBorder="1" applyAlignment="1" applyProtection="1">
      <alignment horizontal="left" vertical="center"/>
      <protection locked="0" hidden="1"/>
    </xf>
    <xf numFmtId="3" fontId="146" fillId="19" borderId="47" xfId="0" applyNumberFormat="1" applyFont="1" applyFill="1" applyBorder="1" applyAlignment="1" applyProtection="1">
      <alignment horizontal="left" vertical="center"/>
      <protection locked="0" hidden="1"/>
    </xf>
    <xf numFmtId="3" fontId="64" fillId="19" borderId="51" xfId="0" applyNumberFormat="1" applyFont="1" applyFill="1" applyBorder="1" applyAlignment="1" applyProtection="1">
      <alignment horizontal="left" vertical="center"/>
      <protection locked="0" hidden="1"/>
    </xf>
    <xf numFmtId="38" fontId="64" fillId="19" borderId="53" xfId="0" applyNumberFormat="1" applyFont="1" applyFill="1" applyBorder="1" applyAlignment="1" applyProtection="1">
      <alignment horizontal="left" vertical="center"/>
      <protection locked="0" hidden="1"/>
    </xf>
    <xf numFmtId="0" fontId="88" fillId="0" borderId="0" xfId="0" applyFont="1" applyAlignment="1" applyProtection="1">
      <alignment horizontal="right" vertical="center"/>
      <protection hidden="1"/>
    </xf>
    <xf numFmtId="8" fontId="89" fillId="0" borderId="0" xfId="0" applyNumberFormat="1" applyFont="1" applyAlignment="1" applyProtection="1">
      <alignment horizontal="center" vertical="center"/>
      <protection hidden="1"/>
    </xf>
    <xf numFmtId="0" fontId="83" fillId="0" borderId="0" xfId="0" applyFont="1" applyAlignment="1">
      <alignment horizontal="center" vertical="center"/>
    </xf>
    <xf numFmtId="0" fontId="112" fillId="0" borderId="0" xfId="0" applyFont="1" applyAlignment="1">
      <alignment vertical="center"/>
    </xf>
    <xf numFmtId="0" fontId="82" fillId="16" borderId="95" xfId="0" applyFont="1" applyFill="1" applyBorder="1" applyAlignment="1">
      <alignment vertical="center"/>
    </xf>
    <xf numFmtId="165" fontId="131" fillId="0" borderId="93" xfId="0" applyNumberFormat="1" applyFont="1" applyBorder="1" applyAlignment="1" applyProtection="1">
      <alignment vertical="center"/>
      <protection hidden="1"/>
    </xf>
    <xf numFmtId="0" fontId="86" fillId="0" borderId="0" xfId="0" applyFont="1"/>
    <xf numFmtId="0" fontId="86" fillId="7" borderId="0" xfId="0" applyFont="1" applyFill="1" applyProtection="1">
      <protection hidden="1"/>
    </xf>
    <xf numFmtId="0" fontId="58" fillId="7" borderId="0" xfId="0" applyFont="1" applyFill="1" applyProtection="1">
      <protection hidden="1"/>
    </xf>
    <xf numFmtId="0" fontId="85" fillId="7" borderId="0" xfId="0" applyFont="1" applyFill="1" applyProtection="1">
      <protection hidden="1"/>
    </xf>
    <xf numFmtId="40" fontId="86" fillId="7" borderId="0" xfId="0" applyNumberFormat="1" applyFont="1" applyFill="1" applyProtection="1">
      <protection hidden="1"/>
    </xf>
    <xf numFmtId="0" fontId="15" fillId="0" borderId="0" xfId="0" applyFont="1"/>
    <xf numFmtId="0" fontId="154" fillId="0" borderId="0" xfId="0" applyFont="1" applyAlignment="1" applyProtection="1">
      <alignment vertical="center"/>
      <protection hidden="1"/>
    </xf>
    <xf numFmtId="0" fontId="129" fillId="0" borderId="0" xfId="0" applyFont="1" applyAlignment="1" applyProtection="1">
      <alignment vertical="center"/>
      <protection hidden="1"/>
    </xf>
    <xf numFmtId="40" fontId="83" fillId="0" borderId="0" xfId="0" applyNumberFormat="1" applyFont="1" applyAlignment="1" applyProtection="1">
      <alignment vertical="center"/>
      <protection hidden="1"/>
    </xf>
    <xf numFmtId="49" fontId="83" fillId="0" borderId="0" xfId="0" applyNumberFormat="1" applyFont="1" applyAlignment="1" applyProtection="1">
      <alignment horizontal="right" vertical="center"/>
      <protection hidden="1"/>
    </xf>
    <xf numFmtId="0" fontId="83" fillId="0" borderId="0" xfId="0" applyFont="1" applyAlignment="1" applyProtection="1">
      <alignment horizontal="right" vertical="center"/>
      <protection hidden="1"/>
    </xf>
    <xf numFmtId="0" fontId="155" fillId="0" borderId="0" xfId="0" applyFont="1" applyAlignment="1" applyProtection="1">
      <alignment horizontal="center" vertical="center"/>
      <protection hidden="1"/>
    </xf>
    <xf numFmtId="167" fontId="52" fillId="0" borderId="2" xfId="0" applyNumberFormat="1" applyFont="1" applyBorder="1" applyAlignment="1" applyProtection="1">
      <alignment horizontal="left" vertical="center" indent="1"/>
      <protection hidden="1"/>
    </xf>
    <xf numFmtId="0" fontId="52" fillId="0" borderId="0" xfId="0" applyFont="1" applyAlignment="1" applyProtection="1">
      <alignment horizontal="left" vertical="center" indent="1"/>
      <protection hidden="1"/>
    </xf>
    <xf numFmtId="0" fontId="112" fillId="0" borderId="0" xfId="0" applyFont="1" applyAlignment="1" applyProtection="1">
      <alignment vertical="center"/>
      <protection hidden="1"/>
    </xf>
    <xf numFmtId="0" fontId="89" fillId="3" borderId="0" xfId="0" applyFont="1" applyFill="1" applyAlignment="1" applyProtection="1">
      <alignment vertical="center"/>
      <protection hidden="1"/>
    </xf>
    <xf numFmtId="0" fontId="116" fillId="3" borderId="0" xfId="0" applyFont="1" applyFill="1" applyAlignment="1" applyProtection="1">
      <alignment horizontal="center" vertical="center"/>
      <protection hidden="1"/>
    </xf>
    <xf numFmtId="40" fontId="89" fillId="3" borderId="0" xfId="0" applyNumberFormat="1" applyFont="1" applyFill="1" applyAlignment="1" applyProtection="1">
      <alignment vertical="center"/>
      <protection hidden="1"/>
    </xf>
    <xf numFmtId="0" fontId="153" fillId="0" borderId="0" xfId="0" applyFont="1" applyAlignment="1">
      <alignment vertical="center"/>
    </xf>
    <xf numFmtId="40" fontId="131" fillId="0" borderId="18" xfId="0" applyNumberFormat="1" applyFont="1" applyBorder="1" applyAlignment="1">
      <alignment horizontal="right" vertical="center"/>
    </xf>
    <xf numFmtId="0" fontId="112" fillId="17" borderId="0" xfId="0" applyFont="1" applyFill="1" applyAlignment="1" applyProtection="1">
      <alignment horizontal="right" vertical="center"/>
      <protection hidden="1"/>
    </xf>
    <xf numFmtId="0" fontId="7" fillId="17" borderId="0" xfId="0" applyFont="1" applyFill="1" applyAlignment="1">
      <alignment vertical="center"/>
    </xf>
    <xf numFmtId="1" fontId="66" fillId="17" borderId="0" xfId="0" applyNumberFormat="1" applyFont="1" applyFill="1" applyAlignment="1" applyProtection="1">
      <alignment horizontal="left" vertical="center"/>
      <protection hidden="1"/>
    </xf>
    <xf numFmtId="0" fontId="66" fillId="17" borderId="0" xfId="0" applyFont="1" applyFill="1" applyAlignment="1">
      <alignment horizontal="left" vertical="center"/>
    </xf>
    <xf numFmtId="0" fontId="83" fillId="0" borderId="98" xfId="0" applyFont="1" applyBorder="1" applyAlignment="1" applyProtection="1">
      <alignment vertical="center"/>
      <protection hidden="1"/>
    </xf>
    <xf numFmtId="0" fontId="51" fillId="0" borderId="98" xfId="0" applyFont="1" applyBorder="1" applyAlignment="1" applyProtection="1">
      <alignment horizontal="right" vertical="center"/>
      <protection hidden="1"/>
    </xf>
    <xf numFmtId="0" fontId="112" fillId="17" borderId="0" xfId="0" applyFont="1" applyFill="1" applyAlignment="1" applyProtection="1">
      <alignment horizontal="right" vertical="top"/>
      <protection hidden="1"/>
    </xf>
    <xf numFmtId="0" fontId="88" fillId="0" borderId="0" xfId="0" applyFont="1" applyAlignment="1" applyProtection="1">
      <alignment vertical="center"/>
      <protection hidden="1"/>
    </xf>
    <xf numFmtId="40" fontId="55" fillId="11" borderId="38" xfId="0" applyNumberFormat="1" applyFont="1" applyFill="1" applyBorder="1" applyAlignment="1" applyProtection="1">
      <alignment horizontal="left" vertical="center"/>
      <protection hidden="1"/>
    </xf>
    <xf numFmtId="40" fontId="55" fillId="11" borderId="55" xfId="0" applyNumberFormat="1" applyFont="1" applyFill="1" applyBorder="1" applyAlignment="1" applyProtection="1">
      <alignment horizontal="left" vertical="center"/>
      <protection hidden="1"/>
    </xf>
    <xf numFmtId="0" fontId="15" fillId="0" borderId="0" xfId="0" applyFont="1" applyProtection="1">
      <protection hidden="1"/>
    </xf>
    <xf numFmtId="0" fontId="2" fillId="3" borderId="0" xfId="0" applyFont="1" applyFill="1" applyAlignment="1" applyProtection="1">
      <alignment vertical="center"/>
      <protection hidden="1"/>
    </xf>
    <xf numFmtId="0" fontId="6" fillId="0" borderId="0" xfId="0" applyFont="1" applyAlignment="1" applyProtection="1">
      <alignment vertical="center"/>
      <protection hidden="1"/>
    </xf>
    <xf numFmtId="164" fontId="2" fillId="0" borderId="0" xfId="0" applyNumberFormat="1" applyFont="1" applyAlignment="1" applyProtection="1">
      <alignment vertical="center"/>
      <protection hidden="1"/>
    </xf>
    <xf numFmtId="0" fontId="2" fillId="18" borderId="0" xfId="0" applyFont="1" applyFill="1" applyAlignment="1" applyProtection="1">
      <alignment vertical="center"/>
      <protection hidden="1"/>
    </xf>
    <xf numFmtId="0" fontId="2" fillId="0" borderId="0" xfId="0" applyFont="1" applyAlignment="1" applyProtection="1">
      <alignment vertical="top"/>
      <protection hidden="1"/>
    </xf>
    <xf numFmtId="0" fontId="10" fillId="0" borderId="0" xfId="20" applyBorder="1" applyAlignment="1" applyProtection="1">
      <alignment vertical="center"/>
      <protection hidden="1"/>
    </xf>
    <xf numFmtId="0" fontId="153" fillId="0" borderId="0" xfId="0" applyFont="1" applyAlignment="1" applyProtection="1">
      <alignment vertical="center"/>
      <protection hidden="1"/>
    </xf>
    <xf numFmtId="165" fontId="80" fillId="0" borderId="0" xfId="0" applyNumberFormat="1" applyFont="1" applyAlignment="1" applyProtection="1">
      <alignment horizontal="left" vertical="center"/>
      <protection hidden="1"/>
    </xf>
    <xf numFmtId="165" fontId="80" fillId="0" borderId="74" xfId="0" applyNumberFormat="1" applyFont="1" applyBorder="1" applyAlignment="1" applyProtection="1">
      <alignment horizontal="left" vertical="center"/>
      <protection hidden="1"/>
    </xf>
    <xf numFmtId="165" fontId="80" fillId="0" borderId="24" xfId="0" applyNumberFormat="1" applyFont="1" applyBorder="1" applyAlignment="1" applyProtection="1">
      <alignment horizontal="center" vertical="center"/>
      <protection hidden="1"/>
    </xf>
    <xf numFmtId="165" fontId="80" fillId="0" borderId="63" xfId="0" applyNumberFormat="1" applyFont="1" applyBorder="1" applyAlignment="1" applyProtection="1">
      <alignment horizontal="center" vertical="center"/>
      <protection hidden="1"/>
    </xf>
    <xf numFmtId="0" fontId="64" fillId="17" borderId="0" xfId="0" applyFont="1" applyFill="1" applyAlignment="1" applyProtection="1">
      <alignment horizontal="right" vertical="center"/>
      <protection hidden="1"/>
    </xf>
    <xf numFmtId="0" fontId="64" fillId="17" borderId="0" xfId="0" applyFont="1" applyFill="1" applyAlignment="1" applyProtection="1">
      <alignment vertical="center"/>
      <protection hidden="1"/>
    </xf>
    <xf numFmtId="0" fontId="2" fillId="17" borderId="0" xfId="0" applyFont="1" applyFill="1" applyAlignment="1">
      <alignment vertical="center"/>
    </xf>
    <xf numFmtId="165" fontId="12" fillId="19" borderId="29" xfId="0" applyNumberFormat="1" applyFont="1" applyFill="1" applyBorder="1" applyAlignment="1" applyProtection="1">
      <alignment horizontal="left" vertical="center"/>
      <protection locked="0" hidden="1"/>
    </xf>
    <xf numFmtId="165" fontId="12" fillId="19" borderId="105" xfId="0" applyNumberFormat="1" applyFont="1" applyFill="1" applyBorder="1" applyAlignment="1" applyProtection="1">
      <alignment horizontal="left" vertical="center"/>
      <protection locked="0" hidden="1"/>
    </xf>
    <xf numFmtId="165" fontId="91" fillId="19" borderId="104" xfId="0" applyNumberFormat="1" applyFont="1" applyFill="1" applyBorder="1" applyAlignment="1" applyProtection="1">
      <alignment horizontal="left" vertical="center"/>
      <protection locked="0" hidden="1"/>
    </xf>
    <xf numFmtId="165" fontId="62" fillId="0" borderId="106" xfId="0" applyNumberFormat="1" applyFont="1" applyBorder="1" applyAlignment="1" applyProtection="1">
      <alignment vertical="center"/>
      <protection hidden="1"/>
    </xf>
    <xf numFmtId="0" fontId="12" fillId="2" borderId="94" xfId="0" applyFont="1" applyFill="1" applyBorder="1" applyAlignment="1" applyProtection="1">
      <alignment horizontal="center" vertical="center"/>
      <protection hidden="1"/>
    </xf>
    <xf numFmtId="0" fontId="82" fillId="16" borderId="96" xfId="0" applyFont="1" applyFill="1" applyBorder="1" applyAlignment="1">
      <alignment vertical="center"/>
    </xf>
    <xf numFmtId="0" fontId="12" fillId="16" borderId="112" xfId="0" applyFont="1" applyFill="1" applyBorder="1" applyAlignment="1">
      <alignment vertical="center"/>
    </xf>
    <xf numFmtId="0" fontId="77" fillId="0" borderId="24" xfId="0" applyFont="1" applyBorder="1" applyAlignment="1" applyProtection="1">
      <alignment horizontal="center" vertical="center"/>
      <protection hidden="1"/>
    </xf>
    <xf numFmtId="0" fontId="52" fillId="0" borderId="24" xfId="0" applyFont="1" applyBorder="1" applyAlignment="1" applyProtection="1">
      <alignment horizontal="right" vertical="center"/>
      <protection hidden="1"/>
    </xf>
    <xf numFmtId="0" fontId="12" fillId="2" borderId="115" xfId="0" applyFont="1" applyFill="1" applyBorder="1" applyAlignment="1" applyProtection="1">
      <alignment horizontal="center" vertical="center"/>
      <protection hidden="1"/>
    </xf>
    <xf numFmtId="0" fontId="87" fillId="0" borderId="24" xfId="0" applyFont="1" applyBorder="1" applyAlignment="1" applyProtection="1">
      <alignment horizontal="center" vertical="center"/>
      <protection hidden="1"/>
    </xf>
    <xf numFmtId="0" fontId="52" fillId="0" borderId="24" xfId="0" applyFont="1" applyBorder="1" applyAlignment="1" applyProtection="1">
      <alignment vertical="center"/>
      <protection hidden="1"/>
    </xf>
    <xf numFmtId="0" fontId="93" fillId="0" borderId="24" xfId="0" applyFont="1" applyBorder="1" applyAlignment="1" applyProtection="1">
      <alignment horizontal="right" vertical="center"/>
      <protection hidden="1"/>
    </xf>
    <xf numFmtId="0" fontId="12" fillId="2" borderId="117" xfId="0" applyFont="1" applyFill="1" applyBorder="1" applyAlignment="1" applyProtection="1">
      <alignment horizontal="center" vertical="center"/>
      <protection hidden="1"/>
    </xf>
    <xf numFmtId="0" fontId="12" fillId="2" borderId="114" xfId="0" applyFont="1" applyFill="1" applyBorder="1" applyAlignment="1" applyProtection="1">
      <alignment horizontal="center" vertical="center"/>
      <protection hidden="1"/>
    </xf>
    <xf numFmtId="0" fontId="82" fillId="0" borderId="118" xfId="0" applyFont="1" applyBorder="1" applyAlignment="1" applyProtection="1">
      <alignment vertical="center"/>
      <protection hidden="1"/>
    </xf>
    <xf numFmtId="0" fontId="12" fillId="5" borderId="119" xfId="0" applyFont="1" applyFill="1" applyBorder="1" applyAlignment="1" applyProtection="1">
      <alignment horizontal="center" vertical="center"/>
      <protection hidden="1"/>
    </xf>
    <xf numFmtId="0" fontId="75" fillId="0" borderId="28" xfId="0" applyFont="1" applyBorder="1" applyAlignment="1" applyProtection="1">
      <alignment horizontal="right" vertical="center"/>
      <protection hidden="1"/>
    </xf>
    <xf numFmtId="165" fontId="131" fillId="0" borderId="28" xfId="0" applyNumberFormat="1" applyFont="1" applyBorder="1" applyAlignment="1" applyProtection="1">
      <alignment vertical="center"/>
      <protection hidden="1"/>
    </xf>
    <xf numFmtId="0" fontId="113" fillId="0" borderId="28" xfId="0" applyFont="1" applyBorder="1" applyAlignment="1" applyProtection="1">
      <alignment horizontal="right" vertical="center"/>
      <protection hidden="1"/>
    </xf>
    <xf numFmtId="165" fontId="131" fillId="0" borderId="120" xfId="0" applyNumberFormat="1" applyFont="1" applyBorder="1" applyAlignment="1" applyProtection="1">
      <alignment vertical="center"/>
      <protection hidden="1"/>
    </xf>
    <xf numFmtId="0" fontId="12" fillId="2" borderId="119" xfId="0" applyFont="1" applyFill="1" applyBorder="1" applyAlignment="1" applyProtection="1">
      <alignment horizontal="center" vertical="center"/>
      <protection hidden="1"/>
    </xf>
    <xf numFmtId="0" fontId="83" fillId="0" borderId="122" xfId="0" applyFont="1" applyBorder="1" applyAlignment="1" applyProtection="1">
      <alignment vertical="center"/>
      <protection hidden="1"/>
    </xf>
    <xf numFmtId="0" fontId="51" fillId="0" borderId="122" xfId="0" applyFont="1" applyBorder="1" applyAlignment="1" applyProtection="1">
      <alignment horizontal="right" vertical="center"/>
      <protection hidden="1"/>
    </xf>
    <xf numFmtId="0" fontId="12" fillId="5" borderId="117" xfId="0" applyFont="1" applyFill="1" applyBorder="1" applyAlignment="1" applyProtection="1">
      <alignment horizontal="center" vertical="center"/>
      <protection hidden="1"/>
    </xf>
    <xf numFmtId="0" fontId="12" fillId="2" borderId="123" xfId="0" applyFont="1" applyFill="1" applyBorder="1" applyAlignment="1" applyProtection="1">
      <alignment horizontal="center" vertical="center"/>
      <protection hidden="1"/>
    </xf>
    <xf numFmtId="0" fontId="78" fillId="0" borderId="125" xfId="0" applyFont="1" applyBorder="1" applyAlignment="1" applyProtection="1">
      <alignment vertical="center"/>
      <protection hidden="1"/>
    </xf>
    <xf numFmtId="8" fontId="63" fillId="0" borderId="0" xfId="0" applyNumberFormat="1"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12" fillId="0" borderId="11" xfId="0" applyFont="1" applyBorder="1" applyAlignment="1" applyProtection="1">
      <alignment vertical="center"/>
      <protection hidden="1"/>
    </xf>
    <xf numFmtId="0" fontId="137" fillId="0" borderId="11" xfId="0" applyFont="1" applyBorder="1" applyAlignment="1" applyProtection="1">
      <alignment vertical="center"/>
      <protection hidden="1"/>
    </xf>
    <xf numFmtId="0" fontId="75" fillId="0" borderId="11" xfId="0" applyFont="1" applyBorder="1" applyAlignment="1" applyProtection="1">
      <alignment horizontal="right" vertical="center"/>
      <protection hidden="1"/>
    </xf>
    <xf numFmtId="165" fontId="157" fillId="0" borderId="0" xfId="20" applyNumberFormat="1" applyFont="1" applyBorder="1" applyAlignment="1" applyProtection="1">
      <alignment horizontal="right" vertical="center"/>
      <protection hidden="1"/>
    </xf>
    <xf numFmtId="0" fontId="157" fillId="0" borderId="0" xfId="20" applyFont="1" applyBorder="1" applyAlignment="1">
      <alignment horizontal="right" vertical="center"/>
    </xf>
    <xf numFmtId="0" fontId="51" fillId="0" borderId="125" xfId="0" applyFont="1" applyBorder="1" applyAlignment="1" applyProtection="1">
      <alignment horizontal="right" vertical="center"/>
      <protection hidden="1"/>
    </xf>
    <xf numFmtId="0" fontId="50" fillId="0" borderId="0" xfId="0" applyFont="1" applyAlignment="1" applyProtection="1">
      <alignment horizontal="center" vertical="center" wrapText="1"/>
      <protection hidden="1"/>
    </xf>
    <xf numFmtId="0" fontId="82" fillId="0" borderId="48" xfId="0" applyFont="1" applyBorder="1" applyAlignment="1" applyProtection="1">
      <alignment vertical="center"/>
      <protection hidden="1"/>
    </xf>
    <xf numFmtId="0" fontId="73" fillId="0" borderId="127" xfId="0" applyFont="1" applyBorder="1" applyAlignment="1" applyProtection="1">
      <alignment horizontal="center" vertical="center"/>
      <protection hidden="1"/>
    </xf>
    <xf numFmtId="168" fontId="12" fillId="19" borderId="128" xfId="0" applyNumberFormat="1" applyFont="1" applyFill="1" applyBorder="1" applyAlignment="1" applyProtection="1">
      <alignment horizontal="left" vertical="center"/>
      <protection locked="0" hidden="1"/>
    </xf>
    <xf numFmtId="168" fontId="12" fillId="19" borderId="129" xfId="0" applyNumberFormat="1" applyFont="1" applyFill="1" applyBorder="1" applyAlignment="1" applyProtection="1">
      <alignment horizontal="left" vertical="center"/>
      <protection locked="0" hidden="1"/>
    </xf>
    <xf numFmtId="165" fontId="91" fillId="19" borderId="128" xfId="0" applyNumberFormat="1" applyFont="1" applyFill="1" applyBorder="1" applyAlignment="1" applyProtection="1">
      <alignment horizontal="left" vertical="center"/>
      <protection locked="0" hidden="1"/>
    </xf>
    <xf numFmtId="165" fontId="91" fillId="19" borderId="129" xfId="0" applyNumberFormat="1" applyFont="1" applyFill="1" applyBorder="1" applyAlignment="1" applyProtection="1">
      <alignment horizontal="left" vertical="center"/>
      <protection locked="0" hidden="1"/>
    </xf>
    <xf numFmtId="0" fontId="12" fillId="0" borderId="130" xfId="0" applyFont="1" applyBorder="1" applyAlignment="1" applyProtection="1">
      <alignment vertical="center"/>
      <protection hidden="1"/>
    </xf>
    <xf numFmtId="0" fontId="82" fillId="16" borderId="131" xfId="0" applyFont="1" applyFill="1" applyBorder="1" applyAlignment="1">
      <alignment vertical="center"/>
    </xf>
    <xf numFmtId="0" fontId="12" fillId="16" borderId="132" xfId="0" applyFont="1" applyFill="1" applyBorder="1" applyAlignment="1" applyProtection="1">
      <alignment horizontal="center" vertical="center"/>
      <protection hidden="1"/>
    </xf>
    <xf numFmtId="165" fontId="62" fillId="0" borderId="135" xfId="0" applyNumberFormat="1" applyFont="1" applyBorder="1" applyAlignment="1" applyProtection="1">
      <alignment vertical="center"/>
      <protection hidden="1"/>
    </xf>
    <xf numFmtId="164" fontId="100" fillId="0" borderId="41" xfId="0" applyNumberFormat="1" applyFont="1" applyBorder="1" applyAlignment="1" applyProtection="1">
      <alignment horizontal="center" vertical="center"/>
      <protection hidden="1"/>
    </xf>
    <xf numFmtId="165" fontId="96" fillId="0" borderId="86" xfId="0" applyNumberFormat="1" applyFont="1" applyBorder="1" applyAlignment="1" applyProtection="1">
      <alignment vertical="center"/>
      <protection hidden="1"/>
    </xf>
    <xf numFmtId="165" fontId="12" fillId="19" borderId="128" xfId="0" applyNumberFormat="1" applyFont="1" applyFill="1" applyBorder="1" applyAlignment="1" applyProtection="1">
      <alignment vertical="center"/>
      <protection locked="0" hidden="1"/>
    </xf>
    <xf numFmtId="165" fontId="12" fillId="19" borderId="128" xfId="0" applyNumberFormat="1" applyFont="1" applyFill="1" applyBorder="1" applyAlignment="1" applyProtection="1">
      <alignment horizontal="center" vertical="center"/>
      <protection locked="0" hidden="1"/>
    </xf>
    <xf numFmtId="40" fontId="91" fillId="19" borderId="128" xfId="0" applyNumberFormat="1" applyFont="1" applyFill="1" applyBorder="1" applyAlignment="1" applyProtection="1">
      <alignment horizontal="center" vertical="center"/>
      <protection locked="0" hidden="1"/>
    </xf>
    <xf numFmtId="0" fontId="12" fillId="5" borderId="4" xfId="0" applyFont="1" applyFill="1" applyBorder="1" applyAlignment="1" applyProtection="1">
      <alignment horizontal="center" vertical="top"/>
      <protection hidden="1"/>
    </xf>
    <xf numFmtId="10" fontId="123" fillId="19" borderId="128" xfId="0" applyNumberFormat="1" applyFont="1" applyFill="1" applyBorder="1" applyAlignment="1" applyProtection="1">
      <alignment horizontal="left" vertical="center"/>
      <protection locked="0" hidden="1"/>
    </xf>
    <xf numFmtId="0" fontId="12" fillId="16" borderId="136" xfId="0" applyFont="1" applyFill="1" applyBorder="1" applyAlignment="1">
      <alignment vertical="center"/>
    </xf>
    <xf numFmtId="0" fontId="82" fillId="0" borderId="151" xfId="0" applyFont="1" applyBorder="1" applyAlignment="1" applyProtection="1">
      <alignment vertical="center"/>
      <protection hidden="1"/>
    </xf>
    <xf numFmtId="0" fontId="73" fillId="0" borderId="153" xfId="0" applyFont="1" applyBorder="1" applyAlignment="1" applyProtection="1">
      <alignment horizontal="center" vertical="center"/>
      <protection hidden="1"/>
    </xf>
    <xf numFmtId="0" fontId="74" fillId="0" borderId="141" xfId="0" applyFont="1" applyBorder="1" applyAlignment="1" applyProtection="1">
      <alignment horizontal="right" vertical="center"/>
      <protection hidden="1"/>
    </xf>
    <xf numFmtId="165" fontId="12" fillId="19" borderId="152" xfId="0" applyNumberFormat="1" applyFont="1" applyFill="1" applyBorder="1" applyAlignment="1" applyProtection="1">
      <alignment vertical="center"/>
      <protection locked="0" hidden="1"/>
    </xf>
    <xf numFmtId="165" fontId="12" fillId="19" borderId="142" xfId="0" applyNumberFormat="1" applyFont="1" applyFill="1" applyBorder="1" applyAlignment="1" applyProtection="1">
      <alignment vertical="center"/>
      <protection locked="0" hidden="1"/>
    </xf>
    <xf numFmtId="0" fontId="75" fillId="0" borderId="141" xfId="0" applyFont="1" applyBorder="1" applyAlignment="1" applyProtection="1">
      <alignment horizontal="right" vertical="center"/>
      <protection hidden="1"/>
    </xf>
    <xf numFmtId="0" fontId="82" fillId="15" borderId="151" xfId="0" applyFont="1" applyFill="1" applyBorder="1" applyAlignment="1" applyProtection="1">
      <alignment horizontal="center" vertical="center"/>
      <protection hidden="1"/>
    </xf>
    <xf numFmtId="0" fontId="77" fillId="0" borderId="153" xfId="0" applyFont="1" applyBorder="1" applyAlignment="1" applyProtection="1">
      <alignment horizontal="center" vertical="center"/>
      <protection hidden="1"/>
    </xf>
    <xf numFmtId="40" fontId="12" fillId="19" borderId="152" xfId="0" applyNumberFormat="1" applyFont="1" applyFill="1" applyBorder="1" applyAlignment="1" applyProtection="1">
      <alignment horizontal="left" vertical="center"/>
      <protection locked="0" hidden="1"/>
    </xf>
    <xf numFmtId="0" fontId="78" fillId="0" borderId="153" xfId="0" applyFont="1" applyBorder="1" applyAlignment="1" applyProtection="1">
      <alignment horizontal="center" vertical="center"/>
      <protection hidden="1"/>
    </xf>
    <xf numFmtId="40" fontId="12" fillId="19" borderId="142" xfId="0" applyNumberFormat="1" applyFont="1" applyFill="1" applyBorder="1" applyAlignment="1" applyProtection="1">
      <alignment horizontal="left" vertical="center"/>
      <protection locked="0" hidden="1"/>
    </xf>
    <xf numFmtId="0" fontId="82" fillId="14" borderId="151" xfId="0" applyFont="1" applyFill="1" applyBorder="1" applyAlignment="1" applyProtection="1">
      <alignment horizontal="center" vertical="center"/>
      <protection hidden="1"/>
    </xf>
    <xf numFmtId="0" fontId="82" fillId="0" borderId="151" xfId="0" applyFont="1" applyBorder="1" applyAlignment="1" applyProtection="1">
      <alignment horizontal="left" vertical="center"/>
      <protection hidden="1"/>
    </xf>
    <xf numFmtId="165" fontId="80" fillId="0" borderId="152" xfId="0" applyNumberFormat="1" applyFont="1" applyBorder="1" applyAlignment="1" applyProtection="1">
      <alignment vertical="center"/>
      <protection hidden="1"/>
    </xf>
    <xf numFmtId="165" fontId="80" fillId="0" borderId="142" xfId="0" applyNumberFormat="1" applyFont="1" applyBorder="1" applyAlignment="1" applyProtection="1">
      <alignment vertical="center"/>
      <protection hidden="1"/>
    </xf>
    <xf numFmtId="0" fontId="81" fillId="0" borderId="153" xfId="0" applyFont="1" applyBorder="1" applyAlignment="1" applyProtection="1">
      <alignment horizontal="center" vertical="center"/>
      <protection hidden="1"/>
    </xf>
    <xf numFmtId="40" fontId="12" fillId="19" borderId="141" xfId="0" applyNumberFormat="1" applyFont="1" applyFill="1" applyBorder="1" applyAlignment="1" applyProtection="1">
      <alignment horizontal="left" vertical="center"/>
      <protection locked="0" hidden="1"/>
    </xf>
    <xf numFmtId="0" fontId="87" fillId="0" borderId="143" xfId="0" applyFont="1" applyBorder="1" applyAlignment="1" applyProtection="1">
      <alignment horizontal="center" vertical="center"/>
      <protection hidden="1"/>
    </xf>
    <xf numFmtId="40" fontId="131" fillId="0" borderId="143" xfId="0" applyNumberFormat="1" applyFont="1" applyBorder="1" applyAlignment="1" applyProtection="1">
      <alignment horizontal="right" vertical="center"/>
      <protection hidden="1"/>
    </xf>
    <xf numFmtId="0" fontId="84" fillId="0" borderId="143" xfId="0" applyFont="1" applyBorder="1" applyAlignment="1" applyProtection="1">
      <alignment horizontal="center" vertical="center"/>
      <protection hidden="1"/>
    </xf>
    <xf numFmtId="40" fontId="131" fillId="0" borderId="144" xfId="0" applyNumberFormat="1" applyFont="1" applyBorder="1" applyAlignment="1" applyProtection="1">
      <alignment horizontal="right" vertical="center"/>
      <protection hidden="1"/>
    </xf>
    <xf numFmtId="0" fontId="12" fillId="16" borderId="32" xfId="0" applyFont="1" applyFill="1" applyBorder="1" applyAlignment="1" applyProtection="1">
      <alignment horizontal="center" vertical="center"/>
      <protection hidden="1"/>
    </xf>
    <xf numFmtId="0" fontId="12" fillId="16" borderId="155" xfId="0" applyFont="1" applyFill="1" applyBorder="1" applyAlignment="1" applyProtection="1">
      <alignment horizontal="center" vertical="center"/>
      <protection hidden="1"/>
    </xf>
    <xf numFmtId="0" fontId="82" fillId="16" borderId="156" xfId="0" applyFont="1" applyFill="1" applyBorder="1" applyAlignment="1">
      <alignment vertical="center"/>
    </xf>
    <xf numFmtId="0" fontId="12" fillId="16" borderId="33" xfId="0" applyFont="1" applyFill="1" applyBorder="1" applyAlignment="1">
      <alignment vertical="center"/>
    </xf>
    <xf numFmtId="0" fontId="12" fillId="16" borderId="157" xfId="0" applyFont="1" applyFill="1" applyBorder="1" applyAlignment="1" applyProtection="1">
      <alignment horizontal="center" vertical="center"/>
      <protection hidden="1"/>
    </xf>
    <xf numFmtId="0" fontId="12" fillId="0" borderId="95" xfId="0" applyFont="1" applyBorder="1" applyAlignment="1" applyProtection="1">
      <alignment horizontal="center" vertical="center"/>
      <protection hidden="1"/>
    </xf>
    <xf numFmtId="0" fontId="121" fillId="0" borderId="95" xfId="0" applyFont="1" applyBorder="1" applyAlignment="1" applyProtection="1">
      <alignment horizontal="right" vertical="center"/>
      <protection hidden="1"/>
    </xf>
    <xf numFmtId="0" fontId="12" fillId="0" borderId="95" xfId="0" applyFont="1" applyBorder="1" applyAlignment="1" applyProtection="1">
      <alignment vertical="center"/>
      <protection hidden="1"/>
    </xf>
    <xf numFmtId="0" fontId="77" fillId="0" borderId="95" xfId="0" applyFont="1" applyBorder="1" applyAlignment="1" applyProtection="1">
      <alignment horizontal="center" vertical="center"/>
      <protection hidden="1"/>
    </xf>
    <xf numFmtId="0" fontId="52" fillId="0" borderId="95" xfId="0" applyFont="1" applyBorder="1" applyAlignment="1" applyProtection="1">
      <alignment horizontal="right" vertical="center"/>
      <protection hidden="1"/>
    </xf>
    <xf numFmtId="8" fontId="52" fillId="0" borderId="95" xfId="0" applyNumberFormat="1" applyFont="1" applyBorder="1" applyAlignment="1" applyProtection="1">
      <alignment vertical="center"/>
      <protection hidden="1"/>
    </xf>
    <xf numFmtId="40" fontId="52" fillId="0" borderId="95" xfId="0" applyNumberFormat="1" applyFont="1" applyBorder="1" applyAlignment="1" applyProtection="1">
      <alignment vertical="center"/>
      <protection hidden="1"/>
    </xf>
    <xf numFmtId="164" fontId="90" fillId="0" borderId="160" xfId="0" applyNumberFormat="1" applyFont="1" applyBorder="1" applyAlignment="1" applyProtection="1">
      <alignment horizontal="center" vertical="center"/>
      <protection hidden="1"/>
    </xf>
    <xf numFmtId="0" fontId="75" fillId="0" borderId="161" xfId="0" applyFont="1" applyBorder="1" applyAlignment="1" applyProtection="1">
      <alignment horizontal="right" vertical="center"/>
      <protection hidden="1"/>
    </xf>
    <xf numFmtId="165" fontId="91" fillId="19" borderId="162" xfId="0" applyNumberFormat="1" applyFont="1" applyFill="1" applyBorder="1" applyAlignment="1" applyProtection="1">
      <alignment vertical="center"/>
      <protection locked="0" hidden="1"/>
    </xf>
    <xf numFmtId="166" fontId="12" fillId="2" borderId="4" xfId="0" applyNumberFormat="1" applyFont="1" applyFill="1" applyBorder="1" applyAlignment="1" applyProtection="1">
      <alignment horizontal="center" vertical="center"/>
      <protection hidden="1"/>
    </xf>
    <xf numFmtId="0" fontId="82" fillId="11" borderId="166" xfId="0" quotePrefix="1" applyFont="1" applyFill="1" applyBorder="1" applyAlignment="1" applyProtection="1">
      <alignment horizontal="right" vertical="center"/>
      <protection hidden="1"/>
    </xf>
    <xf numFmtId="0" fontId="76" fillId="11" borderId="167" xfId="0" applyFont="1" applyFill="1" applyBorder="1" applyAlignment="1" applyProtection="1">
      <alignment horizontal="right" vertical="center"/>
      <protection hidden="1"/>
    </xf>
    <xf numFmtId="40" fontId="55" fillId="11" borderId="169" xfId="0" applyNumberFormat="1" applyFont="1" applyFill="1" applyBorder="1" applyAlignment="1" applyProtection="1">
      <alignment horizontal="left" vertical="center"/>
      <protection hidden="1"/>
    </xf>
    <xf numFmtId="40" fontId="55" fillId="11" borderId="170" xfId="0" applyNumberFormat="1" applyFont="1" applyFill="1" applyBorder="1" applyAlignment="1" applyProtection="1">
      <alignment horizontal="left" vertical="center"/>
      <protection hidden="1"/>
    </xf>
    <xf numFmtId="0" fontId="82" fillId="11" borderId="171" xfId="0" applyFont="1" applyFill="1" applyBorder="1" applyAlignment="1" applyProtection="1">
      <alignment horizontal="left" vertical="center"/>
      <protection hidden="1"/>
    </xf>
    <xf numFmtId="0" fontId="73" fillId="0" borderId="173" xfId="0" applyFont="1" applyBorder="1" applyAlignment="1" applyProtection="1">
      <alignment horizontal="center" vertical="center"/>
      <protection hidden="1"/>
    </xf>
    <xf numFmtId="0" fontId="75" fillId="0" borderId="174" xfId="0" applyFont="1" applyBorder="1" applyAlignment="1" applyProtection="1">
      <alignment horizontal="right" vertical="center"/>
      <protection hidden="1"/>
    </xf>
    <xf numFmtId="165" fontId="80" fillId="0" borderId="172" xfId="0" applyNumberFormat="1" applyFont="1" applyBorder="1" applyAlignment="1" applyProtection="1">
      <alignment vertical="center"/>
      <protection hidden="1"/>
    </xf>
    <xf numFmtId="0" fontId="75" fillId="0" borderId="138" xfId="0" applyFont="1" applyBorder="1" applyAlignment="1" applyProtection="1">
      <alignment horizontal="right" vertical="center"/>
      <protection hidden="1"/>
    </xf>
    <xf numFmtId="165" fontId="12" fillId="19" borderId="139" xfId="0" applyNumberFormat="1" applyFont="1" applyFill="1" applyBorder="1" applyAlignment="1" applyProtection="1">
      <alignment vertical="center"/>
      <protection locked="0" hidden="1"/>
    </xf>
    <xf numFmtId="0" fontId="82" fillId="0" borderId="175" xfId="0" applyFont="1" applyBorder="1" applyAlignment="1" applyProtection="1">
      <alignment vertical="center"/>
      <protection hidden="1"/>
    </xf>
    <xf numFmtId="0" fontId="83" fillId="0" borderId="161" xfId="0" applyFont="1" applyBorder="1" applyAlignment="1" applyProtection="1">
      <alignment vertical="center"/>
      <protection hidden="1"/>
    </xf>
    <xf numFmtId="0" fontId="152" fillId="0" borderId="161" xfId="0" applyFont="1" applyBorder="1" applyAlignment="1" applyProtection="1">
      <alignment horizontal="center" vertical="center"/>
      <protection hidden="1"/>
    </xf>
    <xf numFmtId="165" fontId="131" fillId="0" borderId="161" xfId="0" applyNumberFormat="1" applyFont="1" applyBorder="1" applyAlignment="1" applyProtection="1">
      <alignment vertical="center"/>
      <protection hidden="1"/>
    </xf>
    <xf numFmtId="165" fontId="52" fillId="0" borderId="161" xfId="0" applyNumberFormat="1" applyFont="1" applyBorder="1" applyAlignment="1" applyProtection="1">
      <alignment vertical="center"/>
      <protection hidden="1"/>
    </xf>
    <xf numFmtId="165" fontId="131" fillId="0" borderId="162" xfId="0" applyNumberFormat="1" applyFont="1" applyBorder="1" applyAlignment="1" applyProtection="1">
      <alignment vertical="center"/>
      <protection hidden="1"/>
    </xf>
    <xf numFmtId="0" fontId="12" fillId="16" borderId="176" xfId="0" applyFont="1" applyFill="1" applyBorder="1" applyAlignment="1">
      <alignment vertical="center"/>
    </xf>
    <xf numFmtId="0" fontId="12" fillId="16" borderId="181" xfId="0" applyFont="1" applyFill="1" applyBorder="1" applyAlignment="1" applyProtection="1">
      <alignment horizontal="center" vertical="center"/>
      <protection hidden="1"/>
    </xf>
    <xf numFmtId="0" fontId="82" fillId="0" borderId="158" xfId="0" applyFont="1" applyBorder="1" applyAlignment="1" applyProtection="1">
      <alignment vertical="center"/>
      <protection hidden="1"/>
    </xf>
    <xf numFmtId="0" fontId="73" fillId="0" borderId="160" xfId="0" applyFont="1" applyBorder="1" applyAlignment="1" applyProtection="1">
      <alignment horizontal="center" vertical="center"/>
      <protection hidden="1"/>
    </xf>
    <xf numFmtId="0" fontId="75" fillId="0" borderId="184" xfId="0" applyFont="1" applyBorder="1" applyAlignment="1" applyProtection="1">
      <alignment horizontal="right" vertical="center"/>
      <protection hidden="1"/>
    </xf>
    <xf numFmtId="165" fontId="12" fillId="19" borderId="159" xfId="0" applyNumberFormat="1" applyFont="1" applyFill="1" applyBorder="1" applyAlignment="1" applyProtection="1">
      <alignment vertical="center"/>
      <protection locked="0" hidden="1"/>
    </xf>
    <xf numFmtId="165" fontId="12" fillId="19" borderId="162" xfId="0" applyNumberFormat="1" applyFont="1" applyFill="1" applyBorder="1" applyAlignment="1" applyProtection="1">
      <alignment vertical="center"/>
      <protection locked="0" hidden="1"/>
    </xf>
    <xf numFmtId="0" fontId="83" fillId="0" borderId="182" xfId="0" applyFont="1" applyBorder="1" applyAlignment="1" applyProtection="1">
      <alignment vertical="center"/>
      <protection hidden="1"/>
    </xf>
    <xf numFmtId="0" fontId="75" fillId="0" borderId="182" xfId="0" applyFont="1" applyBorder="1" applyAlignment="1" applyProtection="1">
      <alignment horizontal="right" vertical="center"/>
      <protection hidden="1"/>
    </xf>
    <xf numFmtId="165" fontId="131" fillId="0" borderId="182" xfId="0" applyNumberFormat="1" applyFont="1" applyBorder="1" applyAlignment="1" applyProtection="1">
      <alignment vertical="center"/>
      <protection hidden="1"/>
    </xf>
    <xf numFmtId="0" fontId="93" fillId="0" borderId="182" xfId="0" applyFont="1" applyBorder="1" applyAlignment="1" applyProtection="1">
      <alignment horizontal="center" vertical="center"/>
      <protection hidden="1"/>
    </xf>
    <xf numFmtId="165" fontId="131" fillId="0" borderId="185" xfId="0" applyNumberFormat="1" applyFont="1" applyBorder="1" applyAlignment="1" applyProtection="1">
      <alignment vertical="center"/>
      <protection hidden="1"/>
    </xf>
    <xf numFmtId="0" fontId="87" fillId="0" borderId="164" xfId="0" applyFont="1" applyBorder="1" applyAlignment="1" applyProtection="1">
      <alignment horizontal="center" vertical="center"/>
      <protection hidden="1"/>
    </xf>
    <xf numFmtId="0" fontId="52" fillId="0" borderId="164" xfId="0" applyFont="1" applyBorder="1" applyAlignment="1" applyProtection="1">
      <alignment horizontal="right" vertical="center"/>
      <protection hidden="1"/>
    </xf>
    <xf numFmtId="0" fontId="61" fillId="3" borderId="184" xfId="0" applyFont="1" applyFill="1" applyBorder="1" applyAlignment="1" applyProtection="1">
      <alignment vertical="center"/>
      <protection hidden="1"/>
    </xf>
    <xf numFmtId="4" fontId="12" fillId="19" borderId="159" xfId="0" applyNumberFormat="1" applyFont="1" applyFill="1" applyBorder="1" applyAlignment="1" applyProtection="1">
      <alignment vertical="center"/>
      <protection locked="0" hidden="1"/>
    </xf>
    <xf numFmtId="4" fontId="12" fillId="19" borderId="162" xfId="0" applyNumberFormat="1" applyFont="1" applyFill="1" applyBorder="1" applyAlignment="1" applyProtection="1">
      <alignment vertical="center"/>
      <protection locked="0" hidden="1"/>
    </xf>
    <xf numFmtId="4" fontId="91" fillId="19" borderId="159" xfId="0" applyNumberFormat="1" applyFont="1" applyFill="1" applyBorder="1" applyAlignment="1" applyProtection="1">
      <alignment vertical="center"/>
      <protection locked="0" hidden="1"/>
    </xf>
    <xf numFmtId="4" fontId="91" fillId="19" borderId="162" xfId="0" applyNumberFormat="1" applyFont="1" applyFill="1" applyBorder="1" applyAlignment="1" applyProtection="1">
      <alignment vertical="center"/>
      <protection locked="0" hidden="1"/>
    </xf>
    <xf numFmtId="0" fontId="60" fillId="3" borderId="184" xfId="0" applyFont="1" applyFill="1" applyBorder="1" applyAlignment="1" applyProtection="1">
      <alignment vertical="center"/>
      <protection hidden="1"/>
    </xf>
    <xf numFmtId="0" fontId="82" fillId="0" borderId="184" xfId="0" applyFont="1" applyBorder="1" applyAlignment="1" applyProtection="1">
      <alignment vertical="center"/>
      <protection hidden="1"/>
    </xf>
    <xf numFmtId="0" fontId="82" fillId="0" borderId="186" xfId="0" applyFont="1" applyBorder="1" applyAlignment="1" applyProtection="1">
      <alignment vertical="center"/>
      <protection hidden="1"/>
    </xf>
    <xf numFmtId="0" fontId="73" fillId="0" borderId="188" xfId="0" applyFont="1" applyBorder="1" applyAlignment="1" applyProtection="1">
      <alignment horizontal="center" vertical="center"/>
      <protection hidden="1"/>
    </xf>
    <xf numFmtId="0" fontId="75" fillId="0" borderId="164" xfId="0" applyFont="1" applyBorder="1" applyAlignment="1" applyProtection="1">
      <alignment horizontal="right" vertical="center"/>
      <protection hidden="1"/>
    </xf>
    <xf numFmtId="4" fontId="12" fillId="19" borderId="187" xfId="0" applyNumberFormat="1" applyFont="1" applyFill="1" applyBorder="1" applyAlignment="1" applyProtection="1">
      <alignment vertical="center"/>
      <protection locked="0" hidden="1"/>
    </xf>
    <xf numFmtId="165" fontId="12" fillId="19" borderId="165" xfId="0" applyNumberFormat="1" applyFont="1" applyFill="1" applyBorder="1" applyAlignment="1" applyProtection="1">
      <alignment vertical="center"/>
      <protection locked="0" hidden="1"/>
    </xf>
    <xf numFmtId="0" fontId="82" fillId="11" borderId="189" xfId="0" applyFont="1" applyFill="1" applyBorder="1" applyAlignment="1" applyProtection="1">
      <alignment vertical="center"/>
      <protection hidden="1"/>
    </xf>
    <xf numFmtId="0" fontId="73" fillId="0" borderId="191" xfId="0" applyFont="1" applyBorder="1" applyAlignment="1" applyProtection="1">
      <alignment horizontal="center" vertical="center"/>
      <protection hidden="1"/>
    </xf>
    <xf numFmtId="0" fontId="75" fillId="0" borderId="192" xfId="0" applyFont="1" applyBorder="1" applyAlignment="1" applyProtection="1">
      <alignment horizontal="right" vertical="center"/>
      <protection hidden="1"/>
    </xf>
    <xf numFmtId="165" fontId="80" fillId="0" borderId="190" xfId="0" applyNumberFormat="1" applyFont="1" applyBorder="1" applyAlignment="1" applyProtection="1">
      <alignment vertical="center"/>
      <protection hidden="1"/>
    </xf>
    <xf numFmtId="165" fontId="80" fillId="0" borderId="193" xfId="0" applyNumberFormat="1" applyFont="1" applyBorder="1" applyAlignment="1" applyProtection="1">
      <alignment vertical="center"/>
      <protection hidden="1"/>
    </xf>
    <xf numFmtId="0" fontId="82" fillId="0" borderId="150" xfId="0" applyFont="1" applyBorder="1" applyAlignment="1" applyProtection="1">
      <alignment vertical="center"/>
      <protection hidden="1"/>
    </xf>
    <xf numFmtId="4" fontId="12" fillId="19" borderId="178" xfId="0" applyNumberFormat="1" applyFont="1" applyFill="1" applyBorder="1" applyAlignment="1" applyProtection="1">
      <alignment vertical="center"/>
      <protection locked="0" hidden="1"/>
    </xf>
    <xf numFmtId="4" fontId="12" fillId="19" borderId="161" xfId="0" applyNumberFormat="1" applyFont="1" applyFill="1" applyBorder="1" applyAlignment="1" applyProtection="1">
      <alignment vertical="center"/>
      <protection locked="0" hidden="1"/>
    </xf>
    <xf numFmtId="0" fontId="83" fillId="0" borderId="184" xfId="0" applyFont="1" applyBorder="1" applyAlignment="1" applyProtection="1">
      <alignment vertical="center"/>
      <protection hidden="1"/>
    </xf>
    <xf numFmtId="40" fontId="131" fillId="0" borderId="161" xfId="0" applyNumberFormat="1" applyFont="1" applyBorder="1" applyAlignment="1" applyProtection="1">
      <alignment vertical="center"/>
      <protection hidden="1"/>
    </xf>
    <xf numFmtId="165" fontId="97" fillId="0" borderId="161" xfId="0" applyNumberFormat="1" applyFont="1" applyBorder="1" applyAlignment="1" applyProtection="1">
      <alignment vertical="center"/>
      <protection hidden="1"/>
    </xf>
    <xf numFmtId="40" fontId="131" fillId="0" borderId="162" xfId="0" applyNumberFormat="1" applyFont="1" applyBorder="1" applyAlignment="1" applyProtection="1">
      <alignment vertical="center"/>
      <protection hidden="1"/>
    </xf>
    <xf numFmtId="164" fontId="100" fillId="0" borderId="160" xfId="0" applyNumberFormat="1" applyFont="1" applyBorder="1" applyAlignment="1" applyProtection="1">
      <alignment horizontal="center" vertical="center"/>
      <protection hidden="1"/>
    </xf>
    <xf numFmtId="165" fontId="91" fillId="19" borderId="159" xfId="0" applyNumberFormat="1" applyFont="1" applyFill="1" applyBorder="1" applyAlignment="1" applyProtection="1">
      <alignment vertical="center"/>
      <protection locked="0" hidden="1"/>
    </xf>
    <xf numFmtId="0" fontId="83" fillId="0" borderId="175" xfId="0" applyFont="1" applyBorder="1" applyAlignment="1" applyProtection="1">
      <alignment vertical="center"/>
      <protection hidden="1"/>
    </xf>
    <xf numFmtId="165" fontId="97" fillId="0" borderId="182" xfId="0" applyNumberFormat="1" applyFont="1" applyBorder="1" applyAlignment="1" applyProtection="1">
      <alignment vertical="center"/>
      <protection hidden="1"/>
    </xf>
    <xf numFmtId="0" fontId="12" fillId="2" borderId="194" xfId="0" applyFont="1" applyFill="1" applyBorder="1" applyAlignment="1" applyProtection="1">
      <alignment horizontal="center" vertical="center"/>
      <protection hidden="1"/>
    </xf>
    <xf numFmtId="0" fontId="52" fillId="0" borderId="161" xfId="0" applyFont="1" applyBorder="1" applyAlignment="1" applyProtection="1">
      <alignment vertical="center"/>
      <protection hidden="1"/>
    </xf>
    <xf numFmtId="0" fontId="93" fillId="0" borderId="161" xfId="0" applyFont="1" applyBorder="1" applyAlignment="1" applyProtection="1">
      <alignment horizontal="right" vertical="center"/>
      <protection hidden="1"/>
    </xf>
    <xf numFmtId="165" fontId="12" fillId="19" borderId="161" xfId="0" applyNumberFormat="1" applyFont="1" applyFill="1" applyBorder="1" applyAlignment="1" applyProtection="1">
      <alignment vertical="center"/>
      <protection locked="0" hidden="1"/>
    </xf>
    <xf numFmtId="0" fontId="12" fillId="0" borderId="182" xfId="0" applyFont="1" applyBorder="1" applyAlignment="1" applyProtection="1">
      <alignment vertical="center"/>
      <protection hidden="1"/>
    </xf>
    <xf numFmtId="0" fontId="12" fillId="0" borderId="131" xfId="0" applyFont="1" applyBorder="1" applyAlignment="1" applyProtection="1">
      <alignment horizontal="center" vertical="center"/>
      <protection hidden="1"/>
    </xf>
    <xf numFmtId="0" fontId="119" fillId="0" borderId="95" xfId="0" applyFont="1" applyBorder="1" applyAlignment="1" applyProtection="1">
      <alignment horizontal="center" vertical="center"/>
      <protection hidden="1"/>
    </xf>
    <xf numFmtId="0" fontId="124" fillId="0" borderId="95" xfId="0" applyFont="1" applyBorder="1" applyAlignment="1" applyProtection="1">
      <alignment horizontal="center" vertical="center"/>
      <protection hidden="1"/>
    </xf>
    <xf numFmtId="0" fontId="52" fillId="0" borderId="95" xfId="0" applyFont="1" applyBorder="1" applyAlignment="1" applyProtection="1">
      <alignment vertical="center"/>
      <protection hidden="1"/>
    </xf>
    <xf numFmtId="0" fontId="93" fillId="0" borderId="95" xfId="0" applyFont="1" applyBorder="1" applyAlignment="1" applyProtection="1">
      <alignment horizontal="right" vertical="center"/>
      <protection hidden="1"/>
    </xf>
    <xf numFmtId="165" fontId="52" fillId="0" borderId="195" xfId="0" applyNumberFormat="1" applyFont="1" applyBorder="1" applyAlignment="1" applyProtection="1">
      <alignment vertical="center"/>
      <protection hidden="1"/>
    </xf>
    <xf numFmtId="0" fontId="69" fillId="12" borderId="196" xfId="0" applyFont="1" applyFill="1" applyBorder="1" applyAlignment="1" applyProtection="1">
      <alignment vertical="center"/>
      <protection hidden="1"/>
    </xf>
    <xf numFmtId="0" fontId="102" fillId="12" borderId="131" xfId="0" applyFont="1" applyFill="1" applyBorder="1" applyAlignment="1" applyProtection="1">
      <alignment vertical="center"/>
      <protection hidden="1"/>
    </xf>
    <xf numFmtId="0" fontId="69" fillId="12" borderId="197" xfId="0" applyFont="1" applyFill="1" applyBorder="1" applyAlignment="1" applyProtection="1">
      <alignment vertical="center"/>
      <protection hidden="1"/>
    </xf>
    <xf numFmtId="0" fontId="69" fillId="12" borderId="131" xfId="0" applyFont="1" applyFill="1" applyBorder="1" applyAlignment="1" applyProtection="1">
      <alignment vertical="center"/>
      <protection hidden="1"/>
    </xf>
    <xf numFmtId="0" fontId="92" fillId="12" borderId="131" xfId="0" applyFont="1" applyFill="1" applyBorder="1" applyAlignment="1" applyProtection="1">
      <alignment horizontal="right" vertical="center"/>
      <protection hidden="1"/>
    </xf>
    <xf numFmtId="165" fontId="71" fillId="12" borderId="131" xfId="0" applyNumberFormat="1" applyFont="1" applyFill="1" applyBorder="1" applyAlignment="1" applyProtection="1">
      <alignment vertical="center"/>
      <protection hidden="1"/>
    </xf>
    <xf numFmtId="0" fontId="61" fillId="3" borderId="184" xfId="0" applyFont="1" applyFill="1" applyBorder="1" applyAlignment="1" applyProtection="1">
      <alignment horizontal="left" vertical="center"/>
      <protection hidden="1"/>
    </xf>
    <xf numFmtId="0" fontId="75" fillId="3" borderId="161" xfId="0" applyFont="1" applyFill="1" applyBorder="1" applyAlignment="1" applyProtection="1">
      <alignment horizontal="right" vertical="center"/>
      <protection hidden="1"/>
    </xf>
    <xf numFmtId="44" fontId="100" fillId="0" borderId="160" xfId="1" applyFont="1" applyBorder="1" applyAlignment="1" applyProtection="1">
      <alignment horizontal="center" vertical="center"/>
      <protection hidden="1"/>
    </xf>
    <xf numFmtId="0" fontId="75" fillId="0" borderId="186" xfId="0" applyFont="1" applyBorder="1" applyAlignment="1" applyProtection="1">
      <alignment horizontal="right" vertical="center"/>
      <protection hidden="1"/>
    </xf>
    <xf numFmtId="0" fontId="60" fillId="3" borderId="184" xfId="0" applyFont="1" applyFill="1" applyBorder="1" applyAlignment="1" applyProtection="1">
      <alignment horizontal="left" vertical="center"/>
      <protection hidden="1"/>
    </xf>
    <xf numFmtId="0" fontId="135" fillId="0" borderId="184" xfId="0" applyFont="1" applyBorder="1" applyAlignment="1" applyProtection="1">
      <alignment horizontal="right" vertical="center"/>
      <protection hidden="1"/>
    </xf>
    <xf numFmtId="0" fontId="78" fillId="0" borderId="161" xfId="0" applyFont="1" applyBorder="1" applyAlignment="1" applyProtection="1">
      <alignment vertical="center"/>
      <protection hidden="1"/>
    </xf>
    <xf numFmtId="0" fontId="82" fillId="16" borderId="145" xfId="0" applyFont="1" applyFill="1" applyBorder="1" applyAlignment="1">
      <alignment vertical="center"/>
    </xf>
    <xf numFmtId="0" fontId="78" fillId="0" borderId="182" xfId="0" applyFont="1" applyBorder="1" applyAlignment="1" applyProtection="1">
      <alignment vertical="center"/>
      <protection hidden="1"/>
    </xf>
    <xf numFmtId="0" fontId="51" fillId="0" borderId="182" xfId="0" applyFont="1" applyBorder="1" applyAlignment="1" applyProtection="1">
      <alignment horizontal="right" vertical="center"/>
      <protection hidden="1"/>
    </xf>
    <xf numFmtId="0" fontId="109" fillId="0" borderId="160" xfId="0" applyFont="1" applyBorder="1" applyAlignment="1" applyProtection="1">
      <alignment horizontal="center" vertical="center"/>
      <protection hidden="1"/>
    </xf>
    <xf numFmtId="0" fontId="82" fillId="0" borderId="186" xfId="0" applyFont="1" applyBorder="1" applyAlignment="1" applyProtection="1">
      <alignment vertical="center" wrapText="1"/>
      <protection hidden="1"/>
    </xf>
    <xf numFmtId="164" fontId="104" fillId="0" borderId="188" xfId="0" applyNumberFormat="1" applyFont="1" applyBorder="1" applyAlignment="1" applyProtection="1">
      <alignment horizontal="center" vertical="center"/>
      <protection hidden="1"/>
    </xf>
    <xf numFmtId="165" fontId="12" fillId="19" borderId="159" xfId="0" applyNumberFormat="1" applyFont="1" applyFill="1" applyBorder="1" applyAlignment="1" applyProtection="1">
      <alignment horizontal="justify" vertical="center"/>
      <protection locked="0" hidden="1"/>
    </xf>
    <xf numFmtId="165" fontId="12" fillId="19" borderId="159" xfId="0" applyNumberFormat="1" applyFont="1" applyFill="1" applyBorder="1" applyAlignment="1" applyProtection="1">
      <alignment horizontal="left" vertical="center"/>
      <protection locked="0" hidden="1"/>
    </xf>
    <xf numFmtId="0" fontId="75" fillId="0" borderId="200" xfId="0" applyFont="1" applyBorder="1" applyAlignment="1" applyProtection="1">
      <alignment horizontal="right" vertical="center"/>
      <protection hidden="1"/>
    </xf>
    <xf numFmtId="165" fontId="96" fillId="19" borderId="201" xfId="0" applyNumberFormat="1" applyFont="1" applyFill="1" applyBorder="1" applyAlignment="1" applyProtection="1">
      <alignment horizontal="justify" vertical="center"/>
      <protection locked="0" hidden="1"/>
    </xf>
    <xf numFmtId="164" fontId="104" fillId="0" borderId="202" xfId="0" applyNumberFormat="1" applyFont="1" applyBorder="1" applyAlignment="1" applyProtection="1">
      <alignment horizontal="center" vertical="center"/>
      <protection hidden="1"/>
    </xf>
    <xf numFmtId="165" fontId="96" fillId="19" borderId="201" xfId="0" applyNumberFormat="1" applyFont="1" applyFill="1" applyBorder="1" applyAlignment="1" applyProtection="1">
      <alignment horizontal="left" vertical="center"/>
      <protection locked="0" hidden="1"/>
    </xf>
    <xf numFmtId="0" fontId="52" fillId="0" borderId="186" xfId="0" applyFont="1" applyBorder="1" applyAlignment="1" applyProtection="1">
      <alignment horizontal="right" vertical="center"/>
      <protection hidden="1"/>
    </xf>
    <xf numFmtId="0" fontId="12" fillId="0" borderId="188" xfId="0" applyFont="1" applyBorder="1" applyAlignment="1" applyProtection="1">
      <alignment vertical="center"/>
      <protection hidden="1"/>
    </xf>
    <xf numFmtId="165" fontId="12" fillId="19" borderId="187" xfId="0" applyNumberFormat="1" applyFont="1" applyFill="1" applyBorder="1" applyAlignment="1" applyProtection="1">
      <alignment horizontal="left" vertical="center"/>
      <protection locked="0" hidden="1"/>
    </xf>
    <xf numFmtId="0" fontId="12" fillId="16" borderId="203" xfId="0" applyFont="1" applyFill="1" applyBorder="1" applyAlignment="1" applyProtection="1">
      <alignment horizontal="center" vertical="center"/>
      <protection hidden="1"/>
    </xf>
    <xf numFmtId="0" fontId="82" fillId="16" borderId="204" xfId="0" applyFont="1" applyFill="1" applyBorder="1" applyAlignment="1">
      <alignment vertical="center"/>
    </xf>
    <xf numFmtId="0" fontId="12" fillId="16" borderId="198" xfId="0" applyFont="1" applyFill="1" applyBorder="1" applyAlignment="1">
      <alignment vertical="center"/>
    </xf>
    <xf numFmtId="0" fontId="12" fillId="16" borderId="196" xfId="0" applyFont="1" applyFill="1" applyBorder="1" applyAlignment="1" applyProtection="1">
      <alignment horizontal="center" vertical="center"/>
      <protection hidden="1"/>
    </xf>
    <xf numFmtId="4" fontId="87" fillId="17" borderId="164" xfId="0" applyNumberFormat="1" applyFont="1" applyFill="1" applyBorder="1" applyAlignment="1" applyProtection="1">
      <alignment horizontal="center" vertical="center"/>
      <protection hidden="1"/>
    </xf>
    <xf numFmtId="4" fontId="83" fillId="17" borderId="164" xfId="0" applyNumberFormat="1" applyFont="1" applyFill="1" applyBorder="1" applyAlignment="1">
      <alignment vertical="center"/>
    </xf>
    <xf numFmtId="4" fontId="83" fillId="17" borderId="205" xfId="0" applyNumberFormat="1" applyFont="1" applyFill="1" applyBorder="1" applyAlignment="1">
      <alignment vertical="center"/>
    </xf>
    <xf numFmtId="0" fontId="82" fillId="0" borderId="168" xfId="0" applyFont="1" applyBorder="1" applyAlignment="1" applyProtection="1">
      <alignment horizontal="left" vertical="center" wrapText="1"/>
      <protection hidden="1"/>
    </xf>
    <xf numFmtId="165" fontId="12" fillId="0" borderId="162" xfId="0" applyNumberFormat="1" applyFont="1" applyBorder="1" applyAlignment="1" applyProtection="1">
      <alignment vertical="center"/>
      <protection hidden="1"/>
    </xf>
    <xf numFmtId="165" fontId="12" fillId="0" borderId="167" xfId="0" applyNumberFormat="1" applyFont="1" applyBorder="1" applyAlignment="1" applyProtection="1">
      <alignment vertical="center"/>
      <protection hidden="1"/>
    </xf>
    <xf numFmtId="0" fontId="82" fillId="0" borderId="207" xfId="0" applyFont="1" applyBorder="1" applyAlignment="1" applyProtection="1">
      <alignment horizontal="left" vertical="center" wrapText="1"/>
      <protection hidden="1"/>
    </xf>
    <xf numFmtId="0" fontId="60" fillId="3" borderId="150" xfId="0" applyFont="1" applyFill="1" applyBorder="1" applyAlignment="1" applyProtection="1">
      <alignment horizontal="left" vertical="center"/>
      <protection hidden="1"/>
    </xf>
    <xf numFmtId="0" fontId="135" fillId="0" borderId="186" xfId="0" applyFont="1" applyBorder="1" applyAlignment="1" applyProtection="1">
      <alignment horizontal="right" vertical="center"/>
      <protection hidden="1"/>
    </xf>
    <xf numFmtId="0" fontId="83" fillId="0" borderId="164" xfId="0" applyFont="1" applyBorder="1" applyAlignment="1" applyProtection="1">
      <alignment vertical="center"/>
      <protection hidden="1"/>
    </xf>
    <xf numFmtId="0" fontId="78" fillId="0" borderId="164" xfId="0" applyFont="1" applyBorder="1" applyAlignment="1" applyProtection="1">
      <alignment vertical="center"/>
      <protection hidden="1"/>
    </xf>
    <xf numFmtId="165" fontId="52" fillId="0" borderId="164" xfId="0" applyNumberFormat="1" applyFont="1" applyBorder="1" applyAlignment="1" applyProtection="1">
      <alignment vertical="center"/>
      <protection hidden="1"/>
    </xf>
    <xf numFmtId="0" fontId="82" fillId="16" borderId="210" xfId="0" applyFont="1" applyFill="1" applyBorder="1" applyAlignment="1">
      <alignment vertical="center"/>
    </xf>
    <xf numFmtId="0" fontId="12" fillId="16" borderId="211" xfId="0" applyFont="1" applyFill="1" applyBorder="1" applyAlignment="1">
      <alignment vertical="center"/>
    </xf>
    <xf numFmtId="0" fontId="82" fillId="0" borderId="213" xfId="0" applyFont="1" applyBorder="1" applyAlignment="1" applyProtection="1">
      <alignment vertical="center" wrapText="1"/>
      <protection hidden="1"/>
    </xf>
    <xf numFmtId="165" fontId="91" fillId="19" borderId="187" xfId="0" applyNumberFormat="1" applyFont="1" applyFill="1" applyBorder="1" applyAlignment="1" applyProtection="1">
      <alignment horizontal="left" vertical="center"/>
      <protection locked="0" hidden="1"/>
    </xf>
    <xf numFmtId="165" fontId="91" fillId="19" borderId="214" xfId="0" applyNumberFormat="1" applyFont="1" applyFill="1" applyBorder="1" applyAlignment="1" applyProtection="1">
      <alignment horizontal="left" vertical="center"/>
      <protection locked="0" hidden="1"/>
    </xf>
    <xf numFmtId="0" fontId="60" fillId="3" borderId="215" xfId="0" applyFont="1" applyFill="1" applyBorder="1" applyAlignment="1" applyProtection="1">
      <alignment horizontal="left" vertical="center"/>
      <protection hidden="1"/>
    </xf>
    <xf numFmtId="165" fontId="12" fillId="19" borderId="216" xfId="0" applyNumberFormat="1" applyFont="1" applyFill="1" applyBorder="1" applyAlignment="1" applyProtection="1">
      <alignment horizontal="left" vertical="center"/>
      <protection locked="0" hidden="1"/>
    </xf>
    <xf numFmtId="0" fontId="52" fillId="0" borderId="213" xfId="0" applyFont="1" applyBorder="1" applyAlignment="1" applyProtection="1">
      <alignment horizontal="right" vertical="center"/>
      <protection hidden="1"/>
    </xf>
    <xf numFmtId="0" fontId="12" fillId="0" borderId="164" xfId="0" applyFont="1" applyBorder="1" applyAlignment="1" applyProtection="1">
      <alignment vertical="center"/>
      <protection hidden="1"/>
    </xf>
    <xf numFmtId="0" fontId="82" fillId="0" borderId="189" xfId="0" applyFont="1" applyBorder="1" applyAlignment="1" applyProtection="1">
      <alignment vertical="center" wrapText="1"/>
      <protection hidden="1"/>
    </xf>
    <xf numFmtId="0" fontId="12" fillId="0" borderId="191" xfId="0" applyFont="1" applyBorder="1" applyAlignment="1" applyProtection="1">
      <alignment vertical="center"/>
      <protection hidden="1"/>
    </xf>
    <xf numFmtId="4" fontId="83" fillId="17" borderId="165" xfId="0" applyNumberFormat="1" applyFont="1" applyFill="1" applyBorder="1" applyAlignment="1">
      <alignment vertical="center"/>
    </xf>
    <xf numFmtId="0" fontId="82" fillId="0" borderId="184" xfId="0" applyFont="1" applyBorder="1" applyAlignment="1" applyProtection="1">
      <alignment horizontal="left" vertical="center" wrapText="1"/>
      <protection hidden="1"/>
    </xf>
    <xf numFmtId="0" fontId="82" fillId="0" borderId="150" xfId="0" applyFont="1" applyBorder="1" applyAlignment="1" applyProtection="1">
      <alignment horizontal="left" vertical="center" wrapText="1"/>
      <protection hidden="1"/>
    </xf>
    <xf numFmtId="0" fontId="75" fillId="0" borderId="178" xfId="0" applyFont="1" applyBorder="1" applyAlignment="1" applyProtection="1">
      <alignment horizontal="right" vertical="center"/>
      <protection hidden="1"/>
    </xf>
    <xf numFmtId="0" fontId="75" fillId="3" borderId="164" xfId="0" applyFont="1" applyFill="1" applyBorder="1" applyAlignment="1" applyProtection="1">
      <alignment horizontal="right" vertical="center"/>
      <protection hidden="1"/>
    </xf>
    <xf numFmtId="0" fontId="82" fillId="0" borderId="217" xfId="0" applyFont="1" applyBorder="1" applyAlignment="1" applyProtection="1">
      <alignment vertical="center"/>
      <protection hidden="1"/>
    </xf>
    <xf numFmtId="165" fontId="91" fillId="19" borderId="218" xfId="0" applyNumberFormat="1" applyFont="1" applyFill="1" applyBorder="1" applyAlignment="1" applyProtection="1">
      <alignment horizontal="left" vertical="center"/>
      <protection locked="0" hidden="1"/>
    </xf>
    <xf numFmtId="165" fontId="91" fillId="19" borderId="219" xfId="0" applyNumberFormat="1" applyFont="1" applyFill="1" applyBorder="1" applyAlignment="1" applyProtection="1">
      <alignment horizontal="left" vertical="center"/>
      <protection locked="0" hidden="1"/>
    </xf>
    <xf numFmtId="0" fontId="75" fillId="0" borderId="220" xfId="0" applyFont="1" applyBorder="1" applyAlignment="1" applyProtection="1">
      <alignment horizontal="right" vertical="center"/>
      <protection hidden="1"/>
    </xf>
    <xf numFmtId="0" fontId="82" fillId="0" borderId="221" xfId="0" applyFont="1" applyBorder="1" applyAlignment="1" applyProtection="1">
      <alignment vertical="center"/>
      <protection hidden="1"/>
    </xf>
    <xf numFmtId="0" fontId="121" fillId="0" borderId="217" xfId="0" applyFont="1" applyBorder="1" applyAlignment="1" applyProtection="1">
      <alignment horizontal="right" vertical="center" wrapText="1"/>
      <protection hidden="1"/>
    </xf>
    <xf numFmtId="0" fontId="79" fillId="0" borderId="222" xfId="0" applyFont="1" applyBorder="1" applyAlignment="1" applyProtection="1">
      <alignment horizontal="right" vertical="center"/>
      <protection hidden="1"/>
    </xf>
    <xf numFmtId="165" fontId="80" fillId="0" borderId="222" xfId="0" applyNumberFormat="1" applyFont="1" applyBorder="1" applyAlignment="1" applyProtection="1">
      <alignment horizontal="center" vertical="center"/>
      <protection hidden="1"/>
    </xf>
    <xf numFmtId="0" fontId="12" fillId="0" borderId="222" xfId="0" applyFont="1" applyBorder="1" applyAlignment="1" applyProtection="1">
      <alignment vertical="center"/>
      <protection hidden="1"/>
    </xf>
    <xf numFmtId="165" fontId="80" fillId="0" borderId="219" xfId="0" applyNumberFormat="1" applyFont="1" applyBorder="1" applyAlignment="1" applyProtection="1">
      <alignment horizontal="center" vertical="center"/>
      <protection hidden="1"/>
    </xf>
    <xf numFmtId="0" fontId="82" fillId="0" borderId="223" xfId="0" applyFont="1" applyBorder="1" applyAlignment="1" applyProtection="1">
      <alignment vertical="center" wrapText="1"/>
      <protection hidden="1"/>
    </xf>
    <xf numFmtId="0" fontId="12" fillId="0" borderId="225" xfId="0" applyFont="1" applyBorder="1" applyAlignment="1" applyProtection="1">
      <alignment vertical="center"/>
      <protection hidden="1"/>
    </xf>
    <xf numFmtId="0" fontId="82" fillId="16" borderId="226" xfId="0" applyFont="1" applyFill="1" applyBorder="1" applyAlignment="1">
      <alignment vertical="center"/>
    </xf>
    <xf numFmtId="0" fontId="12" fillId="16" borderId="227" xfId="0" applyFont="1" applyFill="1" applyBorder="1" applyAlignment="1" applyProtection="1">
      <alignment horizontal="center" vertical="center"/>
      <protection hidden="1"/>
    </xf>
    <xf numFmtId="4" fontId="87" fillId="17" borderId="228" xfId="0" applyNumberFormat="1" applyFont="1" applyFill="1" applyBorder="1" applyAlignment="1" applyProtection="1">
      <alignment horizontal="center" vertical="center"/>
      <protection hidden="1"/>
    </xf>
    <xf numFmtId="4" fontId="83" fillId="17" borderId="228" xfId="0" applyNumberFormat="1" applyFont="1" applyFill="1" applyBorder="1" applyAlignment="1">
      <alignment vertical="center"/>
    </xf>
    <xf numFmtId="4" fontId="83" fillId="17" borderId="229" xfId="0" applyNumberFormat="1" applyFont="1" applyFill="1" applyBorder="1" applyAlignment="1">
      <alignment vertical="center"/>
    </xf>
    <xf numFmtId="0" fontId="82" fillId="0" borderId="220" xfId="0" applyFont="1" applyBorder="1" applyAlignment="1" applyProtection="1">
      <alignment horizontal="left" vertical="center" wrapText="1"/>
      <protection hidden="1"/>
    </xf>
    <xf numFmtId="165" fontId="12" fillId="0" borderId="230" xfId="0" applyNumberFormat="1" applyFont="1" applyBorder="1" applyAlignment="1" applyProtection="1">
      <alignment vertical="center"/>
      <protection hidden="1"/>
    </xf>
    <xf numFmtId="165" fontId="96" fillId="0" borderId="139" xfId="0" applyNumberFormat="1" applyFont="1" applyBorder="1" applyAlignment="1" applyProtection="1">
      <alignment vertical="center"/>
      <protection hidden="1"/>
    </xf>
    <xf numFmtId="0" fontId="60" fillId="3" borderId="220" xfId="0" applyFont="1" applyFill="1" applyBorder="1" applyAlignment="1" applyProtection="1">
      <alignment horizontal="left" vertical="center"/>
      <protection hidden="1"/>
    </xf>
    <xf numFmtId="0" fontId="12" fillId="18" borderId="222" xfId="0" applyFont="1" applyFill="1" applyBorder="1" applyAlignment="1" applyProtection="1">
      <alignment horizontal="center" vertical="center"/>
      <protection hidden="1"/>
    </xf>
    <xf numFmtId="0" fontId="79" fillId="18" borderId="222" xfId="0" applyFont="1" applyFill="1" applyBorder="1" applyAlignment="1" applyProtection="1">
      <alignment horizontal="right" vertical="center"/>
      <protection hidden="1"/>
    </xf>
    <xf numFmtId="40" fontId="162" fillId="18" borderId="231" xfId="0" applyNumberFormat="1" applyFont="1" applyFill="1" applyBorder="1" applyAlignment="1" applyProtection="1">
      <alignment horizontal="right" vertical="center"/>
      <protection hidden="1"/>
    </xf>
    <xf numFmtId="0" fontId="82" fillId="0" borderId="220" xfId="0" applyFont="1" applyBorder="1" applyAlignment="1" applyProtection="1">
      <alignment vertical="center"/>
      <protection hidden="1"/>
    </xf>
    <xf numFmtId="164" fontId="90" fillId="0" borderId="232" xfId="0" applyNumberFormat="1" applyFont="1" applyBorder="1" applyAlignment="1" applyProtection="1">
      <alignment horizontal="center" vertical="center"/>
      <protection hidden="1"/>
    </xf>
    <xf numFmtId="165" fontId="91" fillId="19" borderId="218" xfId="0" applyNumberFormat="1" applyFont="1" applyFill="1" applyBorder="1" applyAlignment="1" applyProtection="1">
      <alignment horizontal="center" vertical="center"/>
      <protection locked="0" hidden="1"/>
    </xf>
    <xf numFmtId="165" fontId="91" fillId="19" borderId="231" xfId="0" applyNumberFormat="1" applyFont="1" applyFill="1" applyBorder="1" applyAlignment="1" applyProtection="1">
      <alignment horizontal="center" vertical="center"/>
      <protection locked="0" hidden="1"/>
    </xf>
    <xf numFmtId="165" fontId="12" fillId="19" borderId="218" xfId="0" applyNumberFormat="1" applyFont="1" applyFill="1" applyBorder="1" applyAlignment="1" applyProtection="1">
      <alignment horizontal="center" vertical="center"/>
      <protection locked="0" hidden="1"/>
    </xf>
    <xf numFmtId="165" fontId="12" fillId="19" borderId="231" xfId="0" applyNumberFormat="1" applyFont="1" applyFill="1" applyBorder="1" applyAlignment="1" applyProtection="1">
      <alignment horizontal="center" vertical="center"/>
      <protection locked="0" hidden="1"/>
    </xf>
    <xf numFmtId="165" fontId="12" fillId="19" borderId="139" xfId="0" applyNumberFormat="1" applyFont="1" applyFill="1" applyBorder="1" applyAlignment="1" applyProtection="1">
      <alignment horizontal="center" vertical="center"/>
      <protection locked="0" hidden="1"/>
    </xf>
    <xf numFmtId="0" fontId="82" fillId="0" borderId="233" xfId="0" applyFont="1" applyBorder="1" applyAlignment="1" applyProtection="1">
      <alignment vertical="center"/>
      <protection hidden="1"/>
    </xf>
    <xf numFmtId="40" fontId="91" fillId="19" borderId="139" xfId="0" applyNumberFormat="1" applyFont="1" applyFill="1" applyBorder="1" applyAlignment="1" applyProtection="1">
      <alignment horizontal="center" vertical="center"/>
      <protection locked="0" hidden="1"/>
    </xf>
    <xf numFmtId="0" fontId="52" fillId="0" borderId="220" xfId="0" applyFont="1" applyBorder="1" applyAlignment="1" applyProtection="1">
      <alignment horizontal="right" vertical="center"/>
      <protection hidden="1"/>
    </xf>
    <xf numFmtId="0" fontId="76" fillId="0" borderId="222" xfId="0" applyFont="1" applyBorder="1" applyAlignment="1" applyProtection="1">
      <alignment horizontal="right" vertical="center"/>
      <protection hidden="1"/>
    </xf>
    <xf numFmtId="40" fontId="131" fillId="0" borderId="222" xfId="0" applyNumberFormat="1" applyFont="1" applyBorder="1" applyAlignment="1" applyProtection="1">
      <alignment horizontal="center" vertical="center"/>
      <protection hidden="1"/>
    </xf>
    <xf numFmtId="40" fontId="163" fillId="0" borderId="231" xfId="0" applyNumberFormat="1" applyFont="1" applyBorder="1" applyAlignment="1" applyProtection="1">
      <alignment horizontal="center" vertical="center"/>
      <protection hidden="1"/>
    </xf>
    <xf numFmtId="0" fontId="82" fillId="0" borderId="233" xfId="0" applyFont="1" applyBorder="1" applyAlignment="1" applyProtection="1">
      <alignment vertical="center" wrapText="1"/>
      <protection hidden="1"/>
    </xf>
    <xf numFmtId="10" fontId="123" fillId="19" borderId="139" xfId="0" applyNumberFormat="1" applyFont="1" applyFill="1" applyBorder="1" applyAlignment="1" applyProtection="1">
      <alignment horizontal="left" vertical="center"/>
      <protection locked="0" hidden="1"/>
    </xf>
    <xf numFmtId="40" fontId="162" fillId="18" borderId="222" xfId="0" applyNumberFormat="1" applyFont="1" applyFill="1" applyBorder="1" applyAlignment="1" applyProtection="1">
      <alignment horizontal="right" vertical="center"/>
      <protection hidden="1"/>
    </xf>
    <xf numFmtId="0" fontId="164" fillId="0" borderId="222" xfId="0" applyFont="1" applyBorder="1" applyAlignment="1" applyProtection="1">
      <alignment horizontal="right" vertical="center"/>
      <protection hidden="1"/>
    </xf>
    <xf numFmtId="165" fontId="131" fillId="0" borderId="218" xfId="0" applyNumberFormat="1" applyFont="1" applyBorder="1" applyAlignment="1" applyProtection="1">
      <alignment vertical="center"/>
      <protection hidden="1"/>
    </xf>
    <xf numFmtId="0" fontId="12" fillId="16" borderId="234" xfId="0" applyFont="1" applyFill="1" applyBorder="1" applyAlignment="1" applyProtection="1">
      <alignment horizontal="center" vertical="center"/>
      <protection hidden="1"/>
    </xf>
    <xf numFmtId="0" fontId="82" fillId="16" borderId="235" xfId="0" applyFont="1" applyFill="1" applyBorder="1" applyAlignment="1">
      <alignment vertical="center"/>
    </xf>
    <xf numFmtId="0" fontId="12" fillId="16" borderId="236" xfId="0" applyFont="1" applyFill="1" applyBorder="1" applyAlignment="1">
      <alignment vertical="center"/>
    </xf>
    <xf numFmtId="0" fontId="52" fillId="0" borderId="241" xfId="0" applyFont="1" applyBorder="1" applyAlignment="1" applyProtection="1">
      <alignment vertical="center"/>
      <protection hidden="1"/>
    </xf>
    <xf numFmtId="0" fontId="52" fillId="0" borderId="241" xfId="0" applyFont="1" applyBorder="1" applyAlignment="1" applyProtection="1">
      <alignment horizontal="right" vertical="center"/>
      <protection hidden="1"/>
    </xf>
    <xf numFmtId="0" fontId="70" fillId="0" borderId="145" xfId="0" applyFont="1" applyBorder="1" applyAlignment="1" applyProtection="1">
      <alignment vertical="center"/>
      <protection hidden="1"/>
    </xf>
    <xf numFmtId="0" fontId="71" fillId="0" borderId="145" xfId="0" applyFont="1" applyBorder="1" applyAlignment="1" applyProtection="1">
      <alignment vertical="center"/>
      <protection hidden="1"/>
    </xf>
    <xf numFmtId="0" fontId="108" fillId="0" borderId="145" xfId="0" applyFont="1" applyBorder="1" applyAlignment="1" applyProtection="1">
      <alignment horizontal="right" vertical="center"/>
      <protection hidden="1"/>
    </xf>
    <xf numFmtId="0" fontId="75" fillId="0" borderId="150" xfId="0" applyFont="1" applyBorder="1" applyAlignment="1" applyProtection="1">
      <alignment horizontal="right" vertical="center"/>
      <protection hidden="1"/>
    </xf>
    <xf numFmtId="165" fontId="12" fillId="19" borderId="128" xfId="0" applyNumberFormat="1" applyFont="1" applyFill="1" applyBorder="1" applyAlignment="1" applyProtection="1">
      <alignment horizontal="left" vertical="center"/>
      <protection locked="0" hidden="1"/>
    </xf>
    <xf numFmtId="165" fontId="12" fillId="19" borderId="139" xfId="0" applyNumberFormat="1" applyFont="1" applyFill="1" applyBorder="1" applyAlignment="1" applyProtection="1">
      <alignment horizontal="left" vertical="center"/>
      <protection locked="0" hidden="1"/>
    </xf>
    <xf numFmtId="0" fontId="82" fillId="0" borderId="246" xfId="0" applyFont="1" applyBorder="1" applyAlignment="1" applyProtection="1">
      <alignment vertical="center"/>
      <protection hidden="1"/>
    </xf>
    <xf numFmtId="0" fontId="75" fillId="0" borderId="244" xfId="0" applyFont="1" applyBorder="1" applyAlignment="1" applyProtection="1">
      <alignment horizontal="right" vertical="center"/>
      <protection hidden="1"/>
    </xf>
    <xf numFmtId="165" fontId="91" fillId="19" borderId="247" xfId="0" applyNumberFormat="1" applyFont="1" applyFill="1" applyBorder="1" applyAlignment="1" applyProtection="1">
      <alignment horizontal="left" vertical="center"/>
      <protection locked="0" hidden="1"/>
    </xf>
    <xf numFmtId="165" fontId="91" fillId="19" borderId="245" xfId="0" applyNumberFormat="1" applyFont="1" applyFill="1" applyBorder="1" applyAlignment="1" applyProtection="1">
      <alignment horizontal="left" vertical="center"/>
      <protection locked="0" hidden="1"/>
    </xf>
    <xf numFmtId="0" fontId="73" fillId="0" borderId="248" xfId="0" applyFont="1" applyBorder="1" applyAlignment="1" applyProtection="1">
      <alignment horizontal="center" vertical="center"/>
      <protection hidden="1"/>
    </xf>
    <xf numFmtId="165" fontId="12" fillId="19" borderId="247" xfId="0" applyNumberFormat="1" applyFont="1" applyFill="1" applyBorder="1" applyAlignment="1" applyProtection="1">
      <alignment horizontal="left" vertical="center"/>
      <protection locked="0" hidden="1"/>
    </xf>
    <xf numFmtId="165" fontId="12" fillId="19" borderId="245" xfId="0" applyNumberFormat="1" applyFont="1" applyFill="1" applyBorder="1" applyAlignment="1" applyProtection="1">
      <alignment horizontal="left" vertical="center"/>
      <protection locked="0" hidden="1"/>
    </xf>
    <xf numFmtId="0" fontId="121" fillId="0" borderId="243" xfId="0" applyFont="1" applyBorder="1" applyAlignment="1" applyProtection="1">
      <alignment horizontal="right" vertical="center"/>
      <protection hidden="1"/>
    </xf>
    <xf numFmtId="0" fontId="79" fillId="0" borderId="238" xfId="0" applyFont="1" applyBorder="1" applyAlignment="1" applyProtection="1">
      <alignment horizontal="right" vertical="center"/>
      <protection hidden="1"/>
    </xf>
    <xf numFmtId="165" fontId="80" fillId="0" borderId="238" xfId="0" applyNumberFormat="1" applyFont="1" applyBorder="1" applyAlignment="1" applyProtection="1">
      <alignment horizontal="center" vertical="center"/>
      <protection hidden="1"/>
    </xf>
    <xf numFmtId="0" fontId="12" fillId="0" borderId="238" xfId="0" applyFont="1" applyBorder="1" applyAlignment="1" applyProtection="1">
      <alignment vertical="center"/>
      <protection hidden="1"/>
    </xf>
    <xf numFmtId="165" fontId="80" fillId="0" borderId="239" xfId="0" applyNumberFormat="1" applyFont="1" applyBorder="1" applyAlignment="1" applyProtection="1">
      <alignment horizontal="center" vertical="center"/>
      <protection hidden="1"/>
    </xf>
    <xf numFmtId="0" fontId="82" fillId="0" borderId="243" xfId="0" applyFont="1" applyBorder="1" applyAlignment="1" applyProtection="1">
      <alignment vertical="center" wrapText="1"/>
      <protection hidden="1"/>
    </xf>
    <xf numFmtId="0" fontId="12" fillId="0" borderId="248" xfId="0" applyFont="1" applyBorder="1" applyAlignment="1" applyProtection="1">
      <alignment vertical="center"/>
      <protection hidden="1"/>
    </xf>
    <xf numFmtId="0" fontId="82" fillId="0" borderId="243" xfId="0" applyFont="1" applyBorder="1" applyAlignment="1" applyProtection="1">
      <alignment horizontal="left" vertical="center" wrapText="1"/>
      <protection hidden="1"/>
    </xf>
    <xf numFmtId="165" fontId="96" fillId="0" borderId="251" xfId="0" applyNumberFormat="1" applyFont="1" applyBorder="1" applyAlignment="1" applyProtection="1">
      <alignment vertical="center"/>
      <protection hidden="1"/>
    </xf>
    <xf numFmtId="165" fontId="12" fillId="19" borderId="128" xfId="0" applyNumberFormat="1" applyFont="1" applyFill="1" applyBorder="1" applyAlignment="1" applyProtection="1">
      <alignment horizontal="right" vertical="center"/>
      <protection locked="0" hidden="1"/>
    </xf>
    <xf numFmtId="165" fontId="12" fillId="19" borderId="139" xfId="0" applyNumberFormat="1" applyFont="1" applyFill="1" applyBorder="1" applyAlignment="1" applyProtection="1">
      <alignment horizontal="right" vertical="center"/>
      <protection locked="0" hidden="1"/>
    </xf>
    <xf numFmtId="0" fontId="12" fillId="18" borderId="238" xfId="0" applyFont="1" applyFill="1" applyBorder="1" applyAlignment="1" applyProtection="1">
      <alignment horizontal="center" vertical="center"/>
      <protection hidden="1"/>
    </xf>
    <xf numFmtId="0" fontId="79" fillId="18" borderId="238" xfId="0" applyFont="1" applyFill="1" applyBorder="1" applyAlignment="1" applyProtection="1">
      <alignment horizontal="right" vertical="center"/>
      <protection hidden="1"/>
    </xf>
    <xf numFmtId="40" fontId="122" fillId="18" borderId="239" xfId="0" applyNumberFormat="1" applyFont="1" applyFill="1" applyBorder="1" applyAlignment="1" applyProtection="1">
      <alignment horizontal="right" vertical="center"/>
      <protection hidden="1"/>
    </xf>
    <xf numFmtId="0" fontId="75" fillId="0" borderId="238" xfId="0" applyFont="1" applyBorder="1" applyAlignment="1" applyProtection="1">
      <alignment horizontal="right" vertical="center"/>
      <protection hidden="1"/>
    </xf>
    <xf numFmtId="4" fontId="91" fillId="19" borderId="252" xfId="0" applyNumberFormat="1" applyFont="1" applyFill="1" applyBorder="1" applyAlignment="1" applyProtection="1">
      <alignment horizontal="center" vertical="center"/>
      <protection locked="0" hidden="1"/>
    </xf>
    <xf numFmtId="4" fontId="91" fillId="19" borderId="239" xfId="0" applyNumberFormat="1" applyFont="1" applyFill="1" applyBorder="1" applyAlignment="1" applyProtection="1">
      <alignment horizontal="center" vertical="center"/>
      <protection locked="0" hidden="1"/>
    </xf>
    <xf numFmtId="4" fontId="12" fillId="19" borderId="252" xfId="0" applyNumberFormat="1" applyFont="1" applyFill="1" applyBorder="1" applyAlignment="1" applyProtection="1">
      <alignment horizontal="center" vertical="center"/>
      <protection locked="0" hidden="1"/>
    </xf>
    <xf numFmtId="4" fontId="12" fillId="19" borderId="239" xfId="0" applyNumberFormat="1" applyFont="1" applyFill="1" applyBorder="1" applyAlignment="1" applyProtection="1">
      <alignment horizontal="center" vertical="center"/>
      <protection locked="0" hidden="1"/>
    </xf>
    <xf numFmtId="4" fontId="12" fillId="19" borderId="247" xfId="0" applyNumberFormat="1" applyFont="1" applyFill="1" applyBorder="1" applyAlignment="1" applyProtection="1">
      <alignment horizontal="center" vertical="center"/>
      <protection locked="0" hidden="1"/>
    </xf>
    <xf numFmtId="4" fontId="12" fillId="19" borderId="245" xfId="0" applyNumberFormat="1" applyFont="1" applyFill="1" applyBorder="1" applyAlignment="1" applyProtection="1">
      <alignment horizontal="center" vertical="center"/>
      <protection locked="0" hidden="1"/>
    </xf>
    <xf numFmtId="0" fontId="73" fillId="0" borderId="253" xfId="0" applyFont="1" applyBorder="1" applyAlignment="1" applyProtection="1">
      <alignment horizontal="center" vertical="center"/>
      <protection hidden="1"/>
    </xf>
    <xf numFmtId="40" fontId="91" fillId="19" borderId="252" xfId="0" applyNumberFormat="1" applyFont="1" applyFill="1" applyBorder="1" applyAlignment="1" applyProtection="1">
      <alignment horizontal="center" vertical="center"/>
      <protection locked="0" hidden="1"/>
    </xf>
    <xf numFmtId="164" fontId="90" fillId="0" borderId="248" xfId="0" applyNumberFormat="1" applyFont="1" applyBorder="1" applyAlignment="1" applyProtection="1">
      <alignment horizontal="center" vertical="center"/>
      <protection hidden="1"/>
    </xf>
    <xf numFmtId="40" fontId="91" fillId="19" borderId="239" xfId="0" applyNumberFormat="1" applyFont="1" applyFill="1" applyBorder="1" applyAlignment="1" applyProtection="1">
      <alignment horizontal="center" vertical="center"/>
      <protection locked="0" hidden="1"/>
    </xf>
    <xf numFmtId="4" fontId="91" fillId="19" borderId="128" xfId="0" applyNumberFormat="1" applyFont="1" applyFill="1" applyBorder="1" applyAlignment="1" applyProtection="1">
      <alignment horizontal="center" vertical="center"/>
      <protection locked="0" hidden="1"/>
    </xf>
    <xf numFmtId="4" fontId="91" fillId="19" borderId="139" xfId="0" applyNumberFormat="1" applyFont="1" applyFill="1" applyBorder="1" applyAlignment="1" applyProtection="1">
      <alignment horizontal="center" vertical="center"/>
      <protection locked="0" hidden="1"/>
    </xf>
    <xf numFmtId="40" fontId="80" fillId="0" borderId="238" xfId="0" applyNumberFormat="1" applyFont="1" applyBorder="1" applyAlignment="1" applyProtection="1">
      <alignment horizontal="center" vertical="center"/>
      <protection hidden="1"/>
    </xf>
    <xf numFmtId="165" fontId="12" fillId="0" borderId="238" xfId="0" applyNumberFormat="1" applyFont="1" applyBorder="1" applyAlignment="1" applyProtection="1">
      <alignment vertical="center"/>
      <protection hidden="1"/>
    </xf>
    <xf numFmtId="40" fontId="80" fillId="0" borderId="239" xfId="0" applyNumberFormat="1" applyFont="1" applyBorder="1" applyAlignment="1" applyProtection="1">
      <alignment horizontal="center" vertical="center"/>
      <protection hidden="1"/>
    </xf>
    <xf numFmtId="10" fontId="12" fillId="0" borderId="253" xfId="0" applyNumberFormat="1" applyFont="1" applyBorder="1" applyAlignment="1" applyProtection="1">
      <alignment horizontal="right" vertical="center"/>
      <protection hidden="1"/>
    </xf>
    <xf numFmtId="165" fontId="12" fillId="0" borderId="253" xfId="0" applyNumberFormat="1" applyFont="1" applyBorder="1" applyAlignment="1" applyProtection="1">
      <alignment vertical="center"/>
      <protection hidden="1"/>
    </xf>
    <xf numFmtId="0" fontId="75" fillId="3" borderId="244" xfId="0" applyFont="1" applyFill="1" applyBorder="1" applyAlignment="1" applyProtection="1">
      <alignment horizontal="right" vertical="center"/>
      <protection hidden="1"/>
    </xf>
    <xf numFmtId="40" fontId="122" fillId="18" borderId="238" xfId="0" applyNumberFormat="1" applyFont="1" applyFill="1" applyBorder="1" applyAlignment="1" applyProtection="1">
      <alignment vertical="center"/>
      <protection hidden="1"/>
    </xf>
    <xf numFmtId="40" fontId="122" fillId="18" borderId="239" xfId="0" applyNumberFormat="1" applyFont="1" applyFill="1" applyBorder="1" applyAlignment="1" applyProtection="1">
      <alignment vertical="center"/>
      <protection hidden="1"/>
    </xf>
    <xf numFmtId="0" fontId="12" fillId="16" borderId="34" xfId="0" applyFont="1" applyFill="1" applyBorder="1" applyAlignment="1">
      <alignment vertical="center"/>
    </xf>
    <xf numFmtId="0" fontId="83" fillId="0" borderId="16" xfId="0" applyFont="1" applyBorder="1" applyAlignment="1" applyProtection="1">
      <alignment horizontal="right" vertical="center"/>
      <protection hidden="1"/>
    </xf>
    <xf numFmtId="4" fontId="12" fillId="19" borderId="22" xfId="0" applyNumberFormat="1" applyFont="1" applyFill="1" applyBorder="1" applyAlignment="1" applyProtection="1">
      <alignment horizontal="center" vertical="center"/>
      <protection locked="0" hidden="1"/>
    </xf>
    <xf numFmtId="0" fontId="90" fillId="0" borderId="21" xfId="0" applyFont="1" applyBorder="1" applyAlignment="1" applyProtection="1">
      <alignment horizontal="center" vertical="center"/>
      <protection hidden="1"/>
    </xf>
    <xf numFmtId="4" fontId="91" fillId="19" borderId="22" xfId="0" applyNumberFormat="1" applyFont="1" applyFill="1" applyBorder="1" applyAlignment="1" applyProtection="1">
      <alignment horizontal="center" vertical="center"/>
      <protection locked="0" hidden="1"/>
    </xf>
    <xf numFmtId="0" fontId="82" fillId="0" borderId="23" xfId="0" applyFont="1" applyBorder="1" applyAlignment="1" applyProtection="1">
      <alignment vertical="center"/>
      <protection hidden="1"/>
    </xf>
    <xf numFmtId="0" fontId="12" fillId="2" borderId="4" xfId="0" applyFont="1" applyFill="1" applyBorder="1" applyAlignment="1" applyProtection="1">
      <alignment horizontal="center" vertical="top"/>
      <protection hidden="1"/>
    </xf>
    <xf numFmtId="0" fontId="90" fillId="0" borderId="41" xfId="0" applyFont="1" applyBorder="1" applyAlignment="1" applyProtection="1">
      <alignment horizontal="center" vertical="top"/>
      <protection hidden="1"/>
    </xf>
    <xf numFmtId="0" fontId="75" fillId="0" borderId="254" xfId="0" applyFont="1" applyBorder="1" applyAlignment="1" applyProtection="1">
      <alignment horizontal="right" vertical="center"/>
      <protection hidden="1"/>
    </xf>
    <xf numFmtId="0" fontId="52" fillId="0" borderId="23" xfId="0" applyFont="1" applyBorder="1" applyAlignment="1" applyProtection="1">
      <alignment horizontal="right" vertical="center"/>
      <protection hidden="1"/>
    </xf>
    <xf numFmtId="0" fontId="101" fillId="0" borderId="16" xfId="0" applyFont="1" applyBorder="1" applyAlignment="1" applyProtection="1">
      <alignment vertical="center"/>
      <protection hidden="1"/>
    </xf>
    <xf numFmtId="0" fontId="125" fillId="0" borderId="16" xfId="0" applyFont="1" applyBorder="1" applyAlignment="1" applyProtection="1">
      <alignment horizontal="center" vertical="center"/>
      <protection hidden="1"/>
    </xf>
    <xf numFmtId="165" fontId="131" fillId="0" borderId="22" xfId="0" applyNumberFormat="1" applyFont="1" applyBorder="1" applyAlignment="1" applyProtection="1">
      <alignment horizontal="center" vertical="center"/>
      <protection hidden="1"/>
    </xf>
    <xf numFmtId="0" fontId="82" fillId="0" borderId="15" xfId="0" applyFont="1" applyBorder="1" applyAlignment="1" applyProtection="1">
      <alignment vertical="center"/>
      <protection hidden="1"/>
    </xf>
    <xf numFmtId="0" fontId="145" fillId="0" borderId="19" xfId="20" applyFont="1" applyFill="1" applyBorder="1" applyAlignment="1" applyProtection="1">
      <alignment horizontal="right" vertical="center"/>
      <protection hidden="1"/>
    </xf>
    <xf numFmtId="10" fontId="78" fillId="0" borderId="17" xfId="0" applyNumberFormat="1" applyFont="1" applyBorder="1" applyAlignment="1" applyProtection="1">
      <alignment horizontal="center" vertical="center"/>
      <protection hidden="1"/>
    </xf>
    <xf numFmtId="0" fontId="126" fillId="0" borderId="20" xfId="0" applyFont="1" applyBorder="1" applyAlignment="1" applyProtection="1">
      <alignment horizontal="right" vertical="center"/>
      <protection hidden="1"/>
    </xf>
    <xf numFmtId="165" fontId="126" fillId="0" borderId="20" xfId="0" applyNumberFormat="1" applyFont="1" applyBorder="1" applyAlignment="1" applyProtection="1">
      <alignment horizontal="right" vertical="center"/>
      <protection hidden="1"/>
    </xf>
    <xf numFmtId="0" fontId="124" fillId="0" borderId="18" xfId="0" applyFont="1" applyBorder="1" applyAlignment="1" applyProtection="1">
      <alignment vertical="center"/>
      <protection hidden="1"/>
    </xf>
    <xf numFmtId="0" fontId="12" fillId="0" borderId="17" xfId="0" applyFont="1" applyBorder="1" applyAlignment="1" applyProtection="1">
      <alignment horizontal="center" vertical="center"/>
      <protection hidden="1"/>
    </xf>
    <xf numFmtId="40" fontId="65" fillId="0" borderId="18" xfId="0" applyNumberFormat="1" applyFont="1" applyBorder="1" applyAlignment="1">
      <alignment horizontal="right" vertical="center"/>
    </xf>
    <xf numFmtId="0" fontId="12" fillId="0" borderId="21" xfId="0" applyFont="1" applyBorder="1" applyAlignment="1" applyProtection="1">
      <alignment horizontal="center" vertical="center"/>
      <protection hidden="1"/>
    </xf>
    <xf numFmtId="0" fontId="73" fillId="3" borderId="21" xfId="0" applyFont="1" applyFill="1" applyBorder="1" applyAlignment="1" applyProtection="1">
      <alignment horizontal="center" vertical="center"/>
      <protection hidden="1"/>
    </xf>
    <xf numFmtId="4" fontId="12" fillId="19" borderId="128" xfId="0" applyNumberFormat="1" applyFont="1" applyFill="1" applyBorder="1" applyAlignment="1" applyProtection="1">
      <alignment horizontal="right" vertical="center"/>
      <protection locked="0" hidden="1"/>
    </xf>
    <xf numFmtId="4" fontId="75" fillId="0" borderId="16" xfId="0" applyNumberFormat="1" applyFont="1" applyBorder="1" applyAlignment="1" applyProtection="1">
      <alignment horizontal="right" vertical="center"/>
      <protection hidden="1"/>
    </xf>
    <xf numFmtId="4" fontId="12" fillId="19" borderId="22" xfId="0" applyNumberFormat="1" applyFont="1" applyFill="1" applyBorder="1" applyAlignment="1" applyProtection="1">
      <alignment horizontal="right" vertical="center"/>
      <protection locked="0" hidden="1"/>
    </xf>
    <xf numFmtId="0" fontId="60" fillId="3" borderId="15" xfId="0" applyFont="1" applyFill="1" applyBorder="1" applyAlignment="1" applyProtection="1">
      <alignment vertical="center"/>
      <protection hidden="1"/>
    </xf>
    <xf numFmtId="0" fontId="90" fillId="3" borderId="21" xfId="0" applyFont="1" applyFill="1" applyBorder="1" applyAlignment="1" applyProtection="1">
      <alignment horizontal="center" vertical="center"/>
      <protection hidden="1"/>
    </xf>
    <xf numFmtId="4" fontId="91" fillId="19" borderId="19" xfId="0" applyNumberFormat="1" applyFont="1" applyFill="1" applyBorder="1" applyAlignment="1" applyProtection="1">
      <alignment horizontal="right" vertical="center"/>
      <protection locked="0" hidden="1"/>
    </xf>
    <xf numFmtId="4" fontId="91" fillId="19" borderId="22" xfId="0" applyNumberFormat="1" applyFont="1" applyFill="1" applyBorder="1" applyAlignment="1" applyProtection="1">
      <alignment horizontal="right" vertical="center"/>
      <protection locked="0" hidden="1"/>
    </xf>
    <xf numFmtId="40" fontId="83" fillId="0" borderId="178" xfId="0" applyNumberFormat="1" applyFont="1" applyBorder="1" applyAlignment="1" applyProtection="1">
      <alignment vertical="center"/>
      <protection hidden="1"/>
    </xf>
    <xf numFmtId="40" fontId="83" fillId="0" borderId="21" xfId="0" applyNumberFormat="1" applyFont="1" applyBorder="1" applyAlignment="1" applyProtection="1">
      <alignment vertical="center"/>
      <protection hidden="1"/>
    </xf>
    <xf numFmtId="40" fontId="83" fillId="0" borderId="41" xfId="0" applyNumberFormat="1" applyFont="1" applyBorder="1" applyAlignment="1" applyProtection="1">
      <alignment vertical="center"/>
      <protection hidden="1"/>
    </xf>
    <xf numFmtId="0" fontId="75" fillId="0" borderId="255" xfId="0" applyFont="1" applyBorder="1" applyAlignment="1" applyProtection="1">
      <alignment horizontal="right" vertical="center"/>
      <protection hidden="1"/>
    </xf>
    <xf numFmtId="0" fontId="12" fillId="16" borderId="269" xfId="0" applyFont="1" applyFill="1" applyBorder="1" applyAlignment="1" applyProtection="1">
      <alignment horizontal="center" vertical="center"/>
      <protection hidden="1"/>
    </xf>
    <xf numFmtId="0" fontId="12" fillId="16" borderId="270" xfId="0" applyFont="1" applyFill="1" applyBorder="1" applyAlignment="1">
      <alignment vertical="center"/>
    </xf>
    <xf numFmtId="0" fontId="82" fillId="0" borderId="257" xfId="0" applyFont="1" applyBorder="1" applyAlignment="1" applyProtection="1">
      <alignment vertical="center"/>
      <protection hidden="1"/>
    </xf>
    <xf numFmtId="0" fontId="52" fillId="0" borderId="255" xfId="0" applyFont="1" applyBorder="1" applyAlignment="1" applyProtection="1">
      <alignment vertical="center"/>
      <protection hidden="1"/>
    </xf>
    <xf numFmtId="0" fontId="12" fillId="0" borderId="255" xfId="0" applyFont="1" applyBorder="1" applyAlignment="1" applyProtection="1">
      <alignment horizontal="center" vertical="center"/>
      <protection hidden="1"/>
    </xf>
    <xf numFmtId="40" fontId="131" fillId="0" borderId="255" xfId="0" applyNumberFormat="1" applyFont="1" applyBorder="1" applyAlignment="1" applyProtection="1">
      <alignment vertical="center"/>
      <protection hidden="1"/>
    </xf>
    <xf numFmtId="165" fontId="12" fillId="0" borderId="255" xfId="0" applyNumberFormat="1" applyFont="1" applyBorder="1" applyAlignment="1" applyProtection="1">
      <alignment vertical="center"/>
      <protection hidden="1"/>
    </xf>
    <xf numFmtId="40" fontId="131" fillId="0" borderId="256" xfId="0" applyNumberFormat="1" applyFont="1" applyBorder="1" applyAlignment="1" applyProtection="1">
      <alignment vertical="center"/>
      <protection hidden="1"/>
    </xf>
    <xf numFmtId="0" fontId="82" fillId="16" borderId="271" xfId="0" applyFont="1" applyFill="1" applyBorder="1" applyAlignment="1">
      <alignment vertical="center"/>
    </xf>
    <xf numFmtId="8" fontId="63" fillId="0" borderId="95" xfId="0" applyNumberFormat="1" applyFont="1" applyBorder="1" applyAlignment="1" applyProtection="1">
      <alignment horizontal="center" vertical="center"/>
      <protection hidden="1"/>
    </xf>
    <xf numFmtId="0" fontId="73" fillId="0" borderId="275" xfId="0" applyFont="1" applyBorder="1" applyAlignment="1" applyProtection="1">
      <alignment horizontal="center" vertical="center"/>
      <protection hidden="1"/>
    </xf>
    <xf numFmtId="0" fontId="12" fillId="0" borderId="95" xfId="0" applyFont="1" applyBorder="1" applyAlignment="1">
      <alignment vertical="center"/>
    </xf>
    <xf numFmtId="0" fontId="82" fillId="0" borderId="276" xfId="0" applyFont="1" applyBorder="1" applyAlignment="1" applyProtection="1">
      <alignment vertical="center"/>
      <protection hidden="1"/>
    </xf>
    <xf numFmtId="0" fontId="74" fillId="0" borderId="259" xfId="0" applyFont="1" applyBorder="1" applyAlignment="1" applyProtection="1">
      <alignment horizontal="right" vertical="center"/>
      <protection hidden="1"/>
    </xf>
    <xf numFmtId="165" fontId="12" fillId="19" borderId="260" xfId="0" applyNumberFormat="1" applyFont="1" applyFill="1" applyBorder="1" applyAlignment="1" applyProtection="1">
      <alignment vertical="center"/>
      <protection locked="0" hidden="1"/>
    </xf>
    <xf numFmtId="165" fontId="12" fillId="19" borderId="262" xfId="0" applyNumberFormat="1" applyFont="1" applyFill="1" applyBorder="1" applyAlignment="1" applyProtection="1">
      <alignment vertical="center"/>
      <protection locked="0" hidden="1"/>
    </xf>
    <xf numFmtId="0" fontId="102" fillId="7" borderId="278" xfId="0" applyFont="1" applyFill="1" applyBorder="1" applyAlignment="1" applyProtection="1">
      <alignment vertical="center"/>
      <protection hidden="1"/>
    </xf>
    <xf numFmtId="0" fontId="12" fillId="13" borderId="278" xfId="0" applyFont="1" applyFill="1" applyBorder="1" applyAlignment="1">
      <alignment vertical="center"/>
    </xf>
    <xf numFmtId="1" fontId="83" fillId="7" borderId="278" xfId="0" applyNumberFormat="1" applyFont="1" applyFill="1" applyBorder="1" applyAlignment="1" applyProtection="1">
      <alignment horizontal="center" vertical="center"/>
      <protection hidden="1"/>
    </xf>
    <xf numFmtId="0" fontId="6" fillId="13" borderId="278" xfId="0" applyFont="1" applyFill="1" applyBorder="1" applyAlignment="1">
      <alignment vertical="center"/>
    </xf>
    <xf numFmtId="164" fontId="82" fillId="0" borderId="276" xfId="0" applyNumberFormat="1" applyFont="1" applyBorder="1" applyAlignment="1" applyProtection="1">
      <alignment vertical="center"/>
      <protection hidden="1"/>
    </xf>
    <xf numFmtId="164" fontId="90" fillId="0" borderId="275" xfId="0" applyNumberFormat="1" applyFont="1" applyBorder="1" applyAlignment="1" applyProtection="1">
      <alignment horizontal="center" vertical="center"/>
      <protection hidden="1"/>
    </xf>
    <xf numFmtId="0" fontId="75" fillId="0" borderId="259" xfId="0" applyFont="1" applyBorder="1" applyAlignment="1" applyProtection="1">
      <alignment horizontal="right" vertical="center"/>
      <protection hidden="1"/>
    </xf>
    <xf numFmtId="40" fontId="91" fillId="19" borderId="259" xfId="0" applyNumberFormat="1" applyFont="1" applyFill="1" applyBorder="1" applyAlignment="1" applyProtection="1">
      <alignment vertical="center"/>
      <protection locked="0" hidden="1"/>
    </xf>
    <xf numFmtId="165" fontId="91" fillId="19" borderId="262" xfId="0" applyNumberFormat="1" applyFont="1" applyFill="1" applyBorder="1" applyAlignment="1" applyProtection="1">
      <alignment vertical="center"/>
      <protection locked="0" hidden="1"/>
    </xf>
    <xf numFmtId="0" fontId="69" fillId="7" borderId="278" xfId="0" applyFont="1" applyFill="1" applyBorder="1" applyAlignment="1" applyProtection="1">
      <alignment vertical="center"/>
      <protection hidden="1"/>
    </xf>
    <xf numFmtId="0" fontId="59" fillId="7" borderId="278" xfId="0" applyFont="1" applyFill="1" applyBorder="1" applyAlignment="1" applyProtection="1">
      <alignment horizontal="right" vertical="center"/>
      <protection hidden="1"/>
    </xf>
    <xf numFmtId="166" fontId="72" fillId="7" borderId="278" xfId="0" applyNumberFormat="1" applyFont="1" applyFill="1" applyBorder="1" applyAlignment="1" applyProtection="1">
      <alignment horizontal="center" vertical="center"/>
      <protection hidden="1"/>
    </xf>
    <xf numFmtId="165" fontId="83" fillId="7" borderId="278" xfId="0" applyNumberFormat="1" applyFont="1" applyFill="1" applyBorder="1" applyAlignment="1" applyProtection="1">
      <alignment vertical="center"/>
      <protection hidden="1"/>
    </xf>
    <xf numFmtId="0" fontId="72" fillId="7" borderId="278" xfId="0" applyFont="1" applyFill="1" applyBorder="1" applyAlignment="1" applyProtection="1">
      <alignment horizontal="right" vertical="center"/>
      <protection hidden="1"/>
    </xf>
    <xf numFmtId="166" fontId="72" fillId="7" borderId="279" xfId="0" applyNumberFormat="1" applyFont="1" applyFill="1" applyBorder="1" applyAlignment="1" applyProtection="1">
      <alignment horizontal="center" vertical="center"/>
      <protection hidden="1"/>
    </xf>
    <xf numFmtId="0" fontId="75" fillId="0" borderId="261" xfId="0" applyFont="1" applyBorder="1" applyAlignment="1" applyProtection="1">
      <alignment horizontal="right" vertical="center"/>
      <protection hidden="1"/>
    </xf>
    <xf numFmtId="0" fontId="92" fillId="7" borderId="278" xfId="0" applyFont="1" applyFill="1" applyBorder="1" applyAlignment="1" applyProtection="1">
      <alignment horizontal="right" vertical="center"/>
      <protection hidden="1"/>
    </xf>
    <xf numFmtId="165" fontId="72" fillId="7" borderId="278" xfId="0" applyNumberFormat="1" applyFont="1" applyFill="1" applyBorder="1" applyAlignment="1" applyProtection="1">
      <alignment vertical="center"/>
      <protection hidden="1"/>
    </xf>
    <xf numFmtId="0" fontId="12" fillId="0" borderId="28" xfId="0" applyFont="1" applyBorder="1" applyAlignment="1" applyProtection="1">
      <alignment horizontal="center" vertical="center"/>
      <protection hidden="1"/>
    </xf>
    <xf numFmtId="0" fontId="121" fillId="0" borderId="28" xfId="0" applyFont="1" applyBorder="1" applyAlignment="1" applyProtection="1">
      <alignment horizontal="right"/>
      <protection hidden="1"/>
    </xf>
    <xf numFmtId="3" fontId="12" fillId="0" borderId="28" xfId="0" applyNumberFormat="1" applyFont="1" applyBorder="1" applyAlignment="1" applyProtection="1">
      <alignment horizontal="left" vertical="center" indent="1"/>
      <protection hidden="1"/>
    </xf>
    <xf numFmtId="0" fontId="87" fillId="0" borderId="28" xfId="0" applyFont="1" applyBorder="1" applyAlignment="1" applyProtection="1">
      <alignment horizontal="center" vertical="center"/>
      <protection hidden="1"/>
    </xf>
    <xf numFmtId="0" fontId="52" fillId="0" borderId="28" xfId="0" applyFont="1" applyBorder="1" applyAlignment="1" applyProtection="1">
      <alignment horizontal="right" vertical="center"/>
      <protection hidden="1"/>
    </xf>
    <xf numFmtId="0" fontId="12" fillId="7" borderId="278" xfId="0" applyFont="1" applyFill="1" applyBorder="1" applyAlignment="1" applyProtection="1">
      <alignment vertical="center"/>
      <protection hidden="1"/>
    </xf>
    <xf numFmtId="1" fontId="72" fillId="7" borderId="278" xfId="0" applyNumberFormat="1" applyFont="1" applyFill="1" applyBorder="1" applyAlignment="1" applyProtection="1">
      <alignment horizontal="center" vertical="center"/>
      <protection hidden="1"/>
    </xf>
    <xf numFmtId="0" fontId="83" fillId="7" borderId="278" xfId="0" applyFont="1" applyFill="1" applyBorder="1" applyAlignment="1" applyProtection="1">
      <alignment vertical="center"/>
      <protection hidden="1"/>
    </xf>
    <xf numFmtId="1" fontId="72" fillId="7" borderId="279" xfId="0" applyNumberFormat="1" applyFont="1" applyFill="1" applyBorder="1" applyAlignment="1" applyProtection="1">
      <alignment horizontal="center" vertical="center"/>
      <protection hidden="1"/>
    </xf>
    <xf numFmtId="0" fontId="138" fillId="0" borderId="276" xfId="0" applyFont="1" applyBorder="1" applyAlignment="1" applyProtection="1">
      <alignment vertical="center"/>
      <protection hidden="1"/>
    </xf>
    <xf numFmtId="0" fontId="102" fillId="6" borderId="278" xfId="0" applyFont="1" applyFill="1" applyBorder="1" applyAlignment="1" applyProtection="1">
      <alignment vertical="center"/>
      <protection hidden="1"/>
    </xf>
    <xf numFmtId="0" fontId="69" fillId="6" borderId="278" xfId="0" applyFont="1" applyFill="1" applyBorder="1" applyAlignment="1" applyProtection="1">
      <alignment vertical="center"/>
      <protection hidden="1"/>
    </xf>
    <xf numFmtId="0" fontId="99" fillId="6" borderId="278" xfId="0" applyFont="1" applyFill="1" applyBorder="1" applyAlignment="1" applyProtection="1">
      <alignment horizontal="right" vertical="center"/>
      <protection hidden="1"/>
    </xf>
    <xf numFmtId="166" fontId="72" fillId="6" borderId="278" xfId="0" applyNumberFormat="1" applyFont="1" applyFill="1" applyBorder="1" applyAlignment="1" applyProtection="1">
      <alignment horizontal="center" vertical="center"/>
      <protection hidden="1"/>
    </xf>
    <xf numFmtId="165" fontId="71" fillId="6" borderId="278" xfId="0" applyNumberFormat="1" applyFont="1" applyFill="1" applyBorder="1" applyAlignment="1" applyProtection="1">
      <alignment vertical="center"/>
      <protection hidden="1"/>
    </xf>
    <xf numFmtId="1" fontId="72" fillId="6" borderId="279" xfId="0" applyNumberFormat="1" applyFont="1" applyFill="1" applyBorder="1" applyAlignment="1" applyProtection="1">
      <alignment horizontal="center" vertical="center"/>
      <protection hidden="1"/>
    </xf>
    <xf numFmtId="0" fontId="99" fillId="7" borderId="278" xfId="0" applyFont="1" applyFill="1" applyBorder="1" applyAlignment="1" applyProtection="1">
      <alignment horizontal="right" vertical="center"/>
      <protection hidden="1"/>
    </xf>
    <xf numFmtId="165" fontId="71" fillId="7" borderId="278" xfId="0" applyNumberFormat="1" applyFont="1" applyFill="1" applyBorder="1" applyAlignment="1" applyProtection="1">
      <alignment vertical="center"/>
      <protection hidden="1"/>
    </xf>
    <xf numFmtId="0" fontId="61" fillId="3" borderId="261" xfId="0" applyFont="1" applyFill="1" applyBorder="1" applyAlignment="1" applyProtection="1">
      <alignment horizontal="left" vertical="center"/>
      <protection hidden="1"/>
    </xf>
    <xf numFmtId="0" fontId="75" fillId="3" borderId="259" xfId="0" applyFont="1" applyFill="1" applyBorder="1" applyAlignment="1" applyProtection="1">
      <alignment horizontal="right" vertical="center"/>
      <protection hidden="1"/>
    </xf>
    <xf numFmtId="0" fontId="73" fillId="0" borderId="260" xfId="0" applyFont="1" applyBorder="1" applyAlignment="1" applyProtection="1">
      <alignment horizontal="center" vertical="center"/>
      <protection hidden="1"/>
    </xf>
    <xf numFmtId="0" fontId="102" fillId="13" borderId="278" xfId="0" applyFont="1" applyFill="1" applyBorder="1" applyAlignment="1" applyProtection="1">
      <alignment horizontal="left" vertical="center"/>
      <protection hidden="1"/>
    </xf>
    <xf numFmtId="0" fontId="92" fillId="13" borderId="278" xfId="0" applyFont="1" applyFill="1" applyBorder="1" applyAlignment="1" applyProtection="1">
      <alignment horizontal="right" vertical="center"/>
      <protection hidden="1"/>
    </xf>
    <xf numFmtId="166" fontId="72" fillId="13" borderId="278" xfId="0" applyNumberFormat="1" applyFont="1" applyFill="1" applyBorder="1" applyAlignment="1" applyProtection="1">
      <alignment horizontal="center" vertical="center"/>
      <protection hidden="1"/>
    </xf>
    <xf numFmtId="165" fontId="69" fillId="13" borderId="278" xfId="0" applyNumberFormat="1" applyFont="1" applyFill="1" applyBorder="1" applyAlignment="1" applyProtection="1">
      <alignment vertical="center"/>
      <protection hidden="1"/>
    </xf>
    <xf numFmtId="166" fontId="72" fillId="13" borderId="279" xfId="0" applyNumberFormat="1" applyFont="1" applyFill="1" applyBorder="1" applyAlignment="1" applyProtection="1">
      <alignment horizontal="center" vertical="center"/>
      <protection hidden="1"/>
    </xf>
    <xf numFmtId="0" fontId="102" fillId="7" borderId="278" xfId="0" applyFont="1" applyFill="1" applyBorder="1" applyAlignment="1" applyProtection="1">
      <alignment horizontal="left" vertical="center"/>
      <protection hidden="1"/>
    </xf>
    <xf numFmtId="165" fontId="69" fillId="7" borderId="278" xfId="0" applyNumberFormat="1" applyFont="1" applyFill="1" applyBorder="1" applyAlignment="1" applyProtection="1">
      <alignment vertical="center"/>
      <protection hidden="1"/>
    </xf>
    <xf numFmtId="0" fontId="63" fillId="0" borderId="95" xfId="0" applyFont="1" applyBorder="1" applyAlignment="1" applyProtection="1">
      <alignment vertical="center"/>
      <protection hidden="1"/>
    </xf>
    <xf numFmtId="0" fontId="63" fillId="0" borderId="95" xfId="0" applyFont="1" applyBorder="1" applyAlignment="1" applyProtection="1">
      <alignment horizontal="center" vertical="center"/>
      <protection hidden="1"/>
    </xf>
    <xf numFmtId="8" fontId="63" fillId="0" borderId="95" xfId="0" applyNumberFormat="1" applyFont="1" applyBorder="1" applyAlignment="1" applyProtection="1">
      <alignment vertical="center"/>
      <protection hidden="1"/>
    </xf>
    <xf numFmtId="1" fontId="56" fillId="7" borderId="278" xfId="0" applyNumberFormat="1" applyFont="1" applyFill="1" applyBorder="1" applyAlignment="1" applyProtection="1">
      <alignment vertical="center"/>
      <protection hidden="1"/>
    </xf>
    <xf numFmtId="1" fontId="72" fillId="7" borderId="278" xfId="0" applyNumberFormat="1" applyFont="1" applyFill="1" applyBorder="1" applyAlignment="1" applyProtection="1">
      <alignment vertical="center"/>
      <protection hidden="1"/>
    </xf>
    <xf numFmtId="0" fontId="75" fillId="0" borderId="243" xfId="0" applyFont="1" applyBorder="1" applyAlignment="1" applyProtection="1">
      <alignment horizontal="right" vertical="center"/>
      <protection hidden="1"/>
    </xf>
    <xf numFmtId="44" fontId="107" fillId="0" borderId="21" xfId="0" applyNumberFormat="1" applyFont="1" applyBorder="1" applyAlignment="1" applyProtection="1">
      <alignment vertical="center"/>
      <protection hidden="1"/>
    </xf>
    <xf numFmtId="0" fontId="115" fillId="0" borderId="260" xfId="20" applyFont="1" applyFill="1" applyBorder="1" applyAlignment="1" applyProtection="1">
      <alignment horizontal="right" vertical="center"/>
      <protection hidden="1"/>
    </xf>
    <xf numFmtId="0" fontId="115" fillId="0" borderId="152" xfId="20" applyFont="1" applyFill="1" applyBorder="1" applyAlignment="1" applyProtection="1">
      <alignment horizontal="right" vertical="center"/>
      <protection hidden="1"/>
    </xf>
    <xf numFmtId="0" fontId="115" fillId="15" borderId="152" xfId="20" applyFont="1" applyFill="1" applyBorder="1" applyAlignment="1" applyProtection="1">
      <alignment horizontal="right" vertical="center"/>
      <protection hidden="1"/>
    </xf>
    <xf numFmtId="0" fontId="115" fillId="14" borderId="152" xfId="20" applyFont="1" applyFill="1" applyBorder="1" applyAlignment="1" applyProtection="1">
      <alignment horizontal="right" vertical="center"/>
      <protection hidden="1"/>
    </xf>
    <xf numFmtId="0" fontId="115" fillId="0" borderId="159" xfId="20" applyFont="1" applyFill="1" applyBorder="1" applyAlignment="1" applyProtection="1">
      <alignment horizontal="right" vertical="center"/>
      <protection hidden="1"/>
    </xf>
    <xf numFmtId="0" fontId="115" fillId="0" borderId="128" xfId="20" applyFont="1" applyFill="1" applyBorder="1" applyAlignment="1" applyProtection="1">
      <alignment horizontal="right" vertical="center"/>
      <protection hidden="1"/>
    </xf>
    <xf numFmtId="0" fontId="115" fillId="0" borderId="224" xfId="20" applyFont="1" applyFill="1" applyBorder="1" applyAlignment="1" applyProtection="1">
      <alignment horizontal="right" vertical="center"/>
      <protection hidden="1"/>
    </xf>
    <xf numFmtId="0" fontId="115" fillId="0" borderId="57" xfId="20" applyFont="1" applyFill="1" applyBorder="1" applyAlignment="1" applyProtection="1">
      <alignment horizontal="right" vertical="center"/>
      <protection hidden="1"/>
    </xf>
    <xf numFmtId="0" fontId="115" fillId="0" borderId="190" xfId="20" applyFont="1" applyFill="1" applyBorder="1" applyAlignment="1" applyProtection="1">
      <alignment horizontal="right" vertical="center"/>
      <protection hidden="1"/>
    </xf>
    <xf numFmtId="0" fontId="115" fillId="0" borderId="187" xfId="20" applyFont="1" applyFill="1" applyBorder="1" applyAlignment="1" applyProtection="1">
      <alignment horizontal="right" vertical="center"/>
      <protection hidden="1"/>
    </xf>
    <xf numFmtId="0" fontId="115" fillId="0" borderId="208" xfId="20" applyFont="1" applyFill="1" applyBorder="1" applyAlignment="1" applyProtection="1">
      <alignment horizontal="right" vertical="center"/>
      <protection hidden="1"/>
    </xf>
    <xf numFmtId="0" fontId="115" fillId="11" borderId="190" xfId="20" applyFont="1" applyFill="1" applyBorder="1" applyAlignment="1" applyProtection="1">
      <alignment horizontal="right" vertical="center"/>
      <protection hidden="1"/>
    </xf>
    <xf numFmtId="0" fontId="115" fillId="11" borderId="172" xfId="20" applyFont="1" applyFill="1" applyBorder="1" applyAlignment="1" applyProtection="1">
      <alignment horizontal="right" vertical="center"/>
      <protection hidden="1"/>
    </xf>
    <xf numFmtId="0" fontId="50" fillId="0" borderId="0" xfId="0" applyFont="1" applyAlignment="1" applyProtection="1">
      <alignment horizontal="left" wrapText="1"/>
      <protection hidden="1"/>
    </xf>
    <xf numFmtId="0" fontId="21" fillId="0" borderId="0" xfId="0" applyFont="1" applyAlignment="1" applyProtection="1">
      <alignment horizontal="left" wrapText="1"/>
      <protection hidden="1"/>
    </xf>
    <xf numFmtId="0" fontId="7" fillId="0" borderId="0" xfId="18"/>
    <xf numFmtId="0" fontId="7" fillId="3" borderId="0" xfId="18" applyFill="1"/>
    <xf numFmtId="0" fontId="3" fillId="0" borderId="0" xfId="18" applyFont="1" applyAlignment="1">
      <alignment horizontal="center"/>
    </xf>
    <xf numFmtId="0" fontId="7" fillId="0" borderId="0" xfId="18" applyProtection="1">
      <protection hidden="1"/>
    </xf>
    <xf numFmtId="0" fontId="14" fillId="3" borderId="0" xfId="18" applyFont="1" applyFill="1" applyProtection="1">
      <protection hidden="1"/>
    </xf>
    <xf numFmtId="0" fontId="14" fillId="0" borderId="0" xfId="18" applyFont="1" applyProtection="1">
      <protection hidden="1"/>
    </xf>
    <xf numFmtId="0" fontId="13" fillId="0" borderId="0" xfId="18" applyFont="1" applyAlignment="1" applyProtection="1">
      <alignment horizontal="left" vertical="center"/>
      <protection hidden="1"/>
    </xf>
    <xf numFmtId="0" fontId="20" fillId="0" borderId="0" xfId="18" applyFont="1" applyAlignment="1">
      <alignment vertical="center"/>
    </xf>
    <xf numFmtId="0" fontId="19" fillId="0" borderId="0" xfId="18" applyFont="1" applyAlignment="1" applyProtection="1">
      <alignment horizontal="center" vertical="center"/>
      <protection hidden="1"/>
    </xf>
    <xf numFmtId="0" fontId="20" fillId="0" borderId="0" xfId="18" applyFont="1"/>
    <xf numFmtId="40" fontId="22" fillId="0" borderId="0" xfId="18" applyNumberFormat="1" applyFont="1" applyAlignment="1" applyProtection="1">
      <alignment vertical="center"/>
      <protection hidden="1"/>
    </xf>
    <xf numFmtId="0" fontId="21" fillId="0" borderId="0" xfId="18" applyFont="1" applyProtection="1">
      <protection hidden="1"/>
    </xf>
    <xf numFmtId="0" fontId="2" fillId="2" borderId="0" xfId="18" applyFont="1" applyFill="1" applyAlignment="1">
      <alignment horizontal="center"/>
    </xf>
    <xf numFmtId="0" fontId="2" fillId="5" borderId="0" xfId="18" applyFont="1" applyFill="1" applyAlignment="1">
      <alignment horizontal="center"/>
    </xf>
    <xf numFmtId="0" fontId="2" fillId="0" borderId="0" xfId="18" applyFont="1" applyAlignment="1">
      <alignment horizontal="center"/>
    </xf>
    <xf numFmtId="0" fontId="7" fillId="3" borderId="0" xfId="18" applyFill="1" applyProtection="1">
      <protection hidden="1"/>
    </xf>
    <xf numFmtId="1" fontId="83" fillId="19" borderId="279" xfId="0" applyNumberFormat="1" applyFont="1" applyFill="1" applyBorder="1" applyAlignment="1" applyProtection="1">
      <alignment horizontal="center" vertical="center"/>
      <protection locked="0" hidden="1"/>
    </xf>
    <xf numFmtId="1" fontId="83" fillId="19" borderId="278" xfId="0" applyNumberFormat="1" applyFont="1" applyFill="1" applyBorder="1" applyAlignment="1" applyProtection="1">
      <alignment horizontal="center" vertical="center"/>
      <protection locked="0" hidden="1"/>
    </xf>
    <xf numFmtId="0" fontId="168" fillId="0" borderId="0" xfId="18" applyFont="1"/>
    <xf numFmtId="0" fontId="72" fillId="9" borderId="277" xfId="0" applyFont="1" applyFill="1" applyBorder="1" applyAlignment="1" applyProtection="1">
      <alignment horizontal="center" vertical="center"/>
      <protection hidden="1"/>
    </xf>
    <xf numFmtId="0" fontId="83" fillId="19" borderId="0" xfId="0" applyFont="1" applyFill="1" applyAlignment="1" applyProtection="1">
      <alignment vertical="center"/>
      <protection hidden="1"/>
    </xf>
    <xf numFmtId="0" fontId="7" fillId="19" borderId="0" xfId="0" applyFont="1" applyFill="1" applyAlignment="1">
      <alignment vertical="center"/>
    </xf>
    <xf numFmtId="0" fontId="169" fillId="0" borderId="0" xfId="0" applyFont="1" applyAlignment="1">
      <alignment horizontal="center"/>
    </xf>
    <xf numFmtId="0" fontId="172" fillId="0" borderId="0" xfId="0" applyFont="1" applyAlignment="1">
      <alignment horizontal="left"/>
    </xf>
    <xf numFmtId="0" fontId="173" fillId="0" borderId="0" xfId="0" applyFont="1" applyAlignment="1" applyProtection="1">
      <alignment horizontal="center"/>
      <protection hidden="1"/>
    </xf>
    <xf numFmtId="0" fontId="173" fillId="0" borderId="0" xfId="0" applyFont="1" applyProtection="1">
      <protection hidden="1"/>
    </xf>
    <xf numFmtId="0" fontId="172" fillId="3" borderId="0" xfId="0" applyFont="1" applyFill="1" applyProtection="1">
      <protection hidden="1"/>
    </xf>
    <xf numFmtId="0" fontId="172" fillId="0" borderId="0" xfId="0" applyFont="1" applyProtection="1">
      <protection hidden="1"/>
    </xf>
    <xf numFmtId="0" fontId="172" fillId="0" borderId="0" xfId="0" applyFont="1"/>
    <xf numFmtId="0" fontId="173" fillId="0" borderId="0" xfId="0" applyFont="1" applyAlignment="1">
      <alignment horizontal="left"/>
    </xf>
    <xf numFmtId="0" fontId="175" fillId="0" borderId="0" xfId="20" applyFont="1" applyAlignment="1">
      <alignment horizontal="right"/>
    </xf>
    <xf numFmtId="0" fontId="176" fillId="0" borderId="0" xfId="0" applyFont="1" applyProtection="1">
      <protection hidden="1"/>
    </xf>
    <xf numFmtId="0" fontId="177" fillId="0" borderId="0" xfId="0" applyFont="1" applyAlignment="1" applyProtection="1">
      <alignment horizontal="left" vertical="center"/>
      <protection hidden="1"/>
    </xf>
    <xf numFmtId="0" fontId="178" fillId="0" borderId="0" xfId="0" applyFont="1" applyProtection="1">
      <protection hidden="1"/>
    </xf>
    <xf numFmtId="0" fontId="178" fillId="3" borderId="0" xfId="0" applyFont="1" applyFill="1" applyProtection="1">
      <protection hidden="1"/>
    </xf>
    <xf numFmtId="0" fontId="169" fillId="2" borderId="0" xfId="0" applyFont="1" applyFill="1" applyAlignment="1">
      <alignment horizontal="center"/>
    </xf>
    <xf numFmtId="0" fontId="185" fillId="0" borderId="0" xfId="0" applyFont="1" applyAlignment="1">
      <alignment horizontal="center"/>
    </xf>
    <xf numFmtId="0" fontId="185" fillId="0" borderId="0" xfId="0" applyFont="1" applyAlignment="1" applyProtection="1">
      <alignment horizontal="left" vertical="center"/>
      <protection hidden="1"/>
    </xf>
    <xf numFmtId="0" fontId="186" fillId="0" borderId="0" xfId="0" applyFont="1" applyAlignment="1" applyProtection="1">
      <alignment horizontal="left" vertical="center"/>
      <protection hidden="1"/>
    </xf>
    <xf numFmtId="0" fontId="186" fillId="0" borderId="0" xfId="0" applyFont="1" applyAlignment="1">
      <alignment vertical="center"/>
    </xf>
    <xf numFmtId="0" fontId="185" fillId="0" borderId="0" xfId="0" applyFont="1" applyAlignment="1" applyProtection="1">
      <alignment horizontal="right" vertical="center"/>
      <protection hidden="1"/>
    </xf>
    <xf numFmtId="0" fontId="186" fillId="0" borderId="0" xfId="0" applyFont="1"/>
    <xf numFmtId="0" fontId="186" fillId="0" borderId="0" xfId="0" applyFont="1" applyProtection="1">
      <protection hidden="1"/>
    </xf>
    <xf numFmtId="0" fontId="187" fillId="0" borderId="0" xfId="0" applyFont="1" applyProtection="1">
      <protection hidden="1"/>
    </xf>
    <xf numFmtId="0" fontId="169" fillId="0" borderId="0" xfId="0" applyFont="1" applyAlignment="1" applyProtection="1">
      <alignment horizontal="left" vertical="center"/>
      <protection hidden="1"/>
    </xf>
    <xf numFmtId="0" fontId="172" fillId="0" borderId="0" xfId="0" applyFont="1" applyAlignment="1" applyProtection="1">
      <alignment horizontal="left" vertical="center"/>
      <protection hidden="1"/>
    </xf>
    <xf numFmtId="0" fontId="172" fillId="0" borderId="0" xfId="0" applyFont="1" applyAlignment="1">
      <alignment vertical="center"/>
    </xf>
    <xf numFmtId="0" fontId="182" fillId="0" borderId="0" xfId="0" applyFont="1" applyAlignment="1" applyProtection="1">
      <alignment horizontal="right" vertical="center"/>
      <protection hidden="1"/>
    </xf>
    <xf numFmtId="0" fontId="182" fillId="0" borderId="0" xfId="0" applyFont="1" applyAlignment="1" applyProtection="1">
      <alignment vertical="center"/>
      <protection hidden="1"/>
    </xf>
    <xf numFmtId="0" fontId="188" fillId="0" borderId="0" xfId="0" applyFont="1" applyAlignment="1" applyProtection="1">
      <alignment horizontal="right" vertical="center"/>
      <protection hidden="1"/>
    </xf>
    <xf numFmtId="0" fontId="172" fillId="3" borderId="0" xfId="0" applyFont="1" applyFill="1"/>
    <xf numFmtId="0" fontId="189" fillId="12" borderId="2" xfId="0" applyFont="1" applyFill="1" applyBorder="1" applyAlignment="1" applyProtection="1">
      <alignment horizontal="center" vertical="center"/>
      <protection hidden="1"/>
    </xf>
    <xf numFmtId="0" fontId="129" fillId="0" borderId="0" xfId="18" applyFont="1" applyAlignment="1">
      <alignment horizontal="left"/>
    </xf>
    <xf numFmtId="0" fontId="149" fillId="0" borderId="0" xfId="18" applyFont="1" applyProtection="1">
      <protection hidden="1"/>
    </xf>
    <xf numFmtId="0" fontId="83" fillId="3" borderId="0" xfId="18" applyFont="1" applyFill="1" applyProtection="1">
      <protection hidden="1"/>
    </xf>
    <xf numFmtId="0" fontId="83" fillId="0" borderId="0" xfId="18" applyFont="1" applyProtection="1">
      <protection hidden="1"/>
    </xf>
    <xf numFmtId="0" fontId="149" fillId="0" borderId="0" xfId="18" applyFont="1" applyAlignment="1">
      <alignment horizontal="left"/>
    </xf>
    <xf numFmtId="0" fontId="83" fillId="0" borderId="0" xfId="18" applyFont="1" applyAlignment="1">
      <alignment horizontal="left"/>
    </xf>
    <xf numFmtId="0" fontId="198" fillId="3" borderId="0" xfId="18" applyFont="1" applyFill="1" applyProtection="1">
      <protection hidden="1"/>
    </xf>
    <xf numFmtId="0" fontId="199" fillId="0" borderId="0" xfId="18" applyFont="1" applyAlignment="1" applyProtection="1">
      <alignment horizontal="left" vertical="center"/>
      <protection hidden="1"/>
    </xf>
    <xf numFmtId="0" fontId="198" fillId="0" borderId="0" xfId="18" applyFont="1" applyProtection="1">
      <protection hidden="1"/>
    </xf>
    <xf numFmtId="0" fontId="70" fillId="4" borderId="292" xfId="18" applyFont="1" applyFill="1" applyBorder="1" applyAlignment="1" applyProtection="1">
      <alignment vertical="center"/>
      <protection hidden="1"/>
    </xf>
    <xf numFmtId="0" fontId="71" fillId="7" borderId="293" xfId="18" applyFont="1" applyFill="1" applyBorder="1" applyAlignment="1" applyProtection="1">
      <alignment vertical="center"/>
      <protection hidden="1"/>
    </xf>
    <xf numFmtId="0" fontId="71" fillId="7" borderId="292" xfId="18" applyFont="1" applyFill="1" applyBorder="1" applyAlignment="1" applyProtection="1">
      <alignment vertical="center"/>
      <protection hidden="1"/>
    </xf>
    <xf numFmtId="0" fontId="75" fillId="0" borderId="281" xfId="18" applyFont="1" applyBorder="1" applyAlignment="1" applyProtection="1">
      <alignment horizontal="right" vertical="center"/>
      <protection hidden="1"/>
    </xf>
    <xf numFmtId="167" fontId="121" fillId="19" borderId="285" xfId="18" applyNumberFormat="1" applyFont="1" applyFill="1" applyBorder="1" applyAlignment="1" applyProtection="1">
      <alignment vertical="center"/>
      <protection locked="0" hidden="1"/>
    </xf>
    <xf numFmtId="167" fontId="121" fillId="19" borderId="281" xfId="18" applyNumberFormat="1" applyFont="1" applyFill="1" applyBorder="1" applyAlignment="1" applyProtection="1">
      <alignment vertical="center"/>
      <protection locked="0" hidden="1"/>
    </xf>
    <xf numFmtId="0" fontId="75" fillId="0" borderId="288" xfId="18" applyFont="1" applyBorder="1" applyAlignment="1" applyProtection="1">
      <alignment horizontal="right" vertical="center"/>
      <protection hidden="1"/>
    </xf>
    <xf numFmtId="0" fontId="79" fillId="0" borderId="228" xfId="18" applyFont="1" applyBorder="1" applyAlignment="1" applyProtection="1">
      <alignment horizontal="right" vertical="center"/>
      <protection hidden="1"/>
    </xf>
    <xf numFmtId="40" fontId="73" fillId="0" borderId="228" xfId="18" applyNumberFormat="1" applyFont="1" applyBorder="1" applyAlignment="1" applyProtection="1">
      <alignment vertical="center"/>
      <protection hidden="1"/>
    </xf>
    <xf numFmtId="0" fontId="52" fillId="0" borderId="0" xfId="18" applyFont="1" applyAlignment="1" applyProtection="1">
      <alignment horizontal="right" vertical="center"/>
      <protection hidden="1"/>
    </xf>
    <xf numFmtId="0" fontId="79" fillId="0" borderId="0" xfId="18" applyFont="1" applyAlignment="1" applyProtection="1">
      <alignment horizontal="right" vertical="center"/>
      <protection hidden="1"/>
    </xf>
    <xf numFmtId="40" fontId="202" fillId="0" borderId="259" xfId="18" applyNumberFormat="1" applyFont="1" applyBorder="1" applyAlignment="1" applyProtection="1">
      <alignment vertical="center"/>
      <protection hidden="1"/>
    </xf>
    <xf numFmtId="165" fontId="64" fillId="0" borderId="228" xfId="18" applyNumberFormat="1" applyFont="1" applyBorder="1" applyAlignment="1" applyProtection="1">
      <alignment vertical="center"/>
      <protection hidden="1"/>
    </xf>
    <xf numFmtId="0" fontId="75" fillId="0" borderId="289" xfId="18" applyFont="1" applyBorder="1" applyAlignment="1" applyProtection="1">
      <alignment horizontal="right" vertical="center"/>
      <protection hidden="1"/>
    </xf>
    <xf numFmtId="0" fontId="12" fillId="0" borderId="0" xfId="18" applyFont="1" applyAlignment="1" applyProtection="1">
      <alignment horizontal="left" vertical="center"/>
      <protection hidden="1"/>
    </xf>
    <xf numFmtId="0" fontId="83" fillId="0" borderId="0" xfId="18" applyFont="1" applyAlignment="1" applyProtection="1">
      <alignment horizontal="left" vertical="center"/>
      <protection hidden="1"/>
    </xf>
    <xf numFmtId="0" fontId="206" fillId="0" borderId="259" xfId="18" applyFont="1" applyBorder="1" applyAlignment="1" applyProtection="1">
      <alignment horizontal="left" vertical="center"/>
      <protection hidden="1"/>
    </xf>
    <xf numFmtId="165" fontId="201" fillId="0" borderId="0" xfId="18" applyNumberFormat="1" applyFont="1" applyAlignment="1" applyProtection="1">
      <alignment vertical="center"/>
      <protection hidden="1"/>
    </xf>
    <xf numFmtId="0" fontId="70" fillId="4" borderId="11" xfId="18" applyFont="1" applyFill="1" applyBorder="1" applyAlignment="1" applyProtection="1">
      <alignment vertical="center"/>
      <protection hidden="1"/>
    </xf>
    <xf numFmtId="0" fontId="71" fillId="7" borderId="7" xfId="18" applyFont="1" applyFill="1" applyBorder="1" applyAlignment="1" applyProtection="1">
      <alignment vertical="center"/>
      <protection hidden="1"/>
    </xf>
    <xf numFmtId="0" fontId="71" fillId="7" borderId="11" xfId="18" applyFont="1" applyFill="1" applyBorder="1" applyAlignment="1" applyProtection="1">
      <alignment vertical="center"/>
      <protection hidden="1"/>
    </xf>
    <xf numFmtId="167" fontId="121" fillId="19" borderId="287" xfId="18" applyNumberFormat="1" applyFont="1" applyFill="1" applyBorder="1" applyAlignment="1" applyProtection="1">
      <alignment vertical="center"/>
      <protection locked="0" hidden="1"/>
    </xf>
    <xf numFmtId="0" fontId="83" fillId="0" borderId="0" xfId="18" applyFont="1"/>
    <xf numFmtId="10" fontId="200" fillId="0" borderId="281" xfId="18" applyNumberFormat="1" applyFont="1" applyBorder="1" applyAlignment="1" applyProtection="1">
      <alignment horizontal="center" vertical="center"/>
      <protection hidden="1"/>
    </xf>
    <xf numFmtId="0" fontId="83" fillId="0" borderId="284" xfId="18" applyFont="1" applyBorder="1"/>
    <xf numFmtId="167" fontId="200" fillId="0" borderId="228" xfId="18" applyNumberFormat="1" applyFont="1" applyBorder="1" applyAlignment="1" applyProtection="1">
      <alignment horizontal="center" vertical="center"/>
      <protection hidden="1"/>
    </xf>
    <xf numFmtId="0" fontId="166" fillId="0" borderId="259" xfId="18" applyFont="1" applyBorder="1" applyProtection="1">
      <protection hidden="1"/>
    </xf>
    <xf numFmtId="0" fontId="83" fillId="0" borderId="259" xfId="18" applyFont="1" applyBorder="1" applyProtection="1">
      <protection hidden="1"/>
    </xf>
    <xf numFmtId="0" fontId="166" fillId="0" borderId="0" xfId="18" applyFont="1" applyProtection="1">
      <protection hidden="1"/>
    </xf>
    <xf numFmtId="40" fontId="202" fillId="0" borderId="0" xfId="18" applyNumberFormat="1" applyFont="1" applyAlignment="1" applyProtection="1">
      <alignment vertical="center"/>
      <protection hidden="1"/>
    </xf>
    <xf numFmtId="0" fontId="204" fillId="0" borderId="0" xfId="18" applyFont="1" applyAlignment="1" applyProtection="1">
      <alignment horizontal="center" vertical="center"/>
      <protection hidden="1"/>
    </xf>
    <xf numFmtId="0" fontId="205" fillId="0" borderId="0" xfId="18" applyFont="1"/>
    <xf numFmtId="0" fontId="205" fillId="0" borderId="0" xfId="18" applyFont="1" applyAlignment="1">
      <alignment vertical="center"/>
    </xf>
    <xf numFmtId="0" fontId="83" fillId="0" borderId="95" xfId="18" applyFont="1" applyBorder="1"/>
    <xf numFmtId="0" fontId="83" fillId="0" borderId="281" xfId="18" applyFont="1" applyBorder="1" applyAlignment="1">
      <alignment horizontal="center" vertical="center"/>
    </xf>
    <xf numFmtId="0" fontId="207" fillId="0" borderId="95" xfId="18" applyFont="1" applyBorder="1"/>
    <xf numFmtId="0" fontId="75" fillId="0" borderId="286" xfId="18" applyFont="1" applyBorder="1" applyAlignment="1" applyProtection="1">
      <alignment horizontal="right" vertical="center"/>
      <protection hidden="1"/>
    </xf>
    <xf numFmtId="167" fontId="121" fillId="19" borderId="286" xfId="18" applyNumberFormat="1" applyFont="1" applyFill="1" applyBorder="1" applyAlignment="1" applyProtection="1">
      <alignment vertical="center"/>
      <protection locked="0" hidden="1"/>
    </xf>
    <xf numFmtId="0" fontId="83" fillId="0" borderId="286" xfId="18" applyFont="1" applyBorder="1" applyAlignment="1">
      <alignment horizontal="center" vertical="center"/>
    </xf>
    <xf numFmtId="10" fontId="200" fillId="0" borderId="286" xfId="18" applyNumberFormat="1" applyFont="1" applyBorder="1" applyAlignment="1" applyProtection="1">
      <alignment horizontal="center" vertical="center"/>
      <protection hidden="1"/>
    </xf>
    <xf numFmtId="0" fontId="79" fillId="0" borderId="283" xfId="18" applyFont="1" applyBorder="1" applyAlignment="1" applyProtection="1">
      <alignment horizontal="right" vertical="center"/>
      <protection hidden="1"/>
    </xf>
    <xf numFmtId="40" fontId="73" fillId="0" borderId="283" xfId="18" applyNumberFormat="1" applyFont="1" applyBorder="1" applyAlignment="1" applyProtection="1">
      <alignment vertical="center"/>
      <protection hidden="1"/>
    </xf>
    <xf numFmtId="167" fontId="200" fillId="0" borderId="283" xfId="18" applyNumberFormat="1" applyFont="1" applyBorder="1" applyAlignment="1" applyProtection="1">
      <alignment horizontal="center" vertical="center"/>
      <protection hidden="1"/>
    </xf>
    <xf numFmtId="165" fontId="64" fillId="0" borderId="283" xfId="18" applyNumberFormat="1" applyFont="1" applyBorder="1" applyAlignment="1" applyProtection="1">
      <alignment vertical="center"/>
      <protection hidden="1"/>
    </xf>
    <xf numFmtId="0" fontId="210" fillId="0" borderId="0" xfId="0" applyFont="1" applyAlignment="1" applyProtection="1">
      <alignment horizontal="center" vertical="center" wrapText="1"/>
      <protection hidden="1"/>
    </xf>
    <xf numFmtId="0" fontId="210" fillId="0" borderId="0" xfId="0" applyFont="1" applyAlignment="1" applyProtection="1">
      <alignment horizontal="left" wrapText="1"/>
      <protection hidden="1"/>
    </xf>
    <xf numFmtId="0" fontId="211" fillId="0" borderId="0" xfId="0" applyFont="1" applyAlignment="1" applyProtection="1">
      <alignment horizontal="left" wrapText="1"/>
      <protection hidden="1"/>
    </xf>
    <xf numFmtId="0" fontId="212" fillId="0" borderId="0" xfId="0" applyFont="1" applyAlignment="1" applyProtection="1">
      <alignment vertical="center"/>
      <protection hidden="1"/>
    </xf>
    <xf numFmtId="0" fontId="213" fillId="0" borderId="0" xfId="0" applyFont="1" applyAlignment="1" applyProtection="1">
      <alignment horizontal="left" wrapText="1"/>
      <protection hidden="1"/>
    </xf>
    <xf numFmtId="0" fontId="213" fillId="0" borderId="0" xfId="0" applyFont="1" applyAlignment="1" applyProtection="1">
      <alignment horizontal="center" vertical="center" wrapText="1"/>
      <protection hidden="1"/>
    </xf>
    <xf numFmtId="0" fontId="213" fillId="0" borderId="0" xfId="0" applyFont="1" applyProtection="1">
      <protection hidden="1"/>
    </xf>
    <xf numFmtId="0" fontId="210" fillId="3" borderId="0" xfId="0" applyFont="1" applyFill="1" applyAlignment="1" applyProtection="1">
      <alignment horizontal="left" wrapText="1"/>
      <protection hidden="1"/>
    </xf>
    <xf numFmtId="0" fontId="210" fillId="3" borderId="0" xfId="0" applyFont="1" applyFill="1" applyAlignment="1" applyProtection="1">
      <alignment horizontal="center" vertical="center" wrapText="1"/>
      <protection hidden="1"/>
    </xf>
    <xf numFmtId="0" fontId="212" fillId="3" borderId="0" xfId="0" applyFont="1" applyFill="1" applyAlignment="1" applyProtection="1">
      <alignment vertical="center"/>
      <protection hidden="1"/>
    </xf>
    <xf numFmtId="0" fontId="21" fillId="0" borderId="0" xfId="0" applyFont="1" applyAlignment="1">
      <alignment horizontal="left"/>
    </xf>
    <xf numFmtId="0" fontId="214" fillId="0" borderId="0" xfId="0" applyFont="1" applyAlignment="1" applyProtection="1">
      <alignment horizontal="left" wrapText="1"/>
      <protection hidden="1"/>
    </xf>
    <xf numFmtId="0" fontId="214" fillId="0" borderId="0" xfId="0" applyFont="1" applyAlignment="1" applyProtection="1">
      <alignment horizontal="center" vertical="center" wrapText="1"/>
      <protection hidden="1"/>
    </xf>
    <xf numFmtId="0" fontId="215" fillId="0" borderId="0" xfId="0" applyFont="1" applyAlignment="1" applyProtection="1">
      <alignment vertical="center"/>
      <protection hidden="1"/>
    </xf>
    <xf numFmtId="0" fontId="212" fillId="0" borderId="0" xfId="0" applyFont="1" applyAlignment="1" applyProtection="1">
      <alignment horizontal="left" wrapText="1"/>
      <protection hidden="1"/>
    </xf>
    <xf numFmtId="8" fontId="212" fillId="0" borderId="0" xfId="0" applyNumberFormat="1" applyFont="1" applyAlignment="1" applyProtection="1">
      <alignment horizontal="left" vertical="center"/>
      <protection hidden="1"/>
    </xf>
    <xf numFmtId="8" fontId="212" fillId="0" borderId="0" xfId="0" applyNumberFormat="1" applyFont="1" applyAlignment="1" applyProtection="1">
      <alignment horizontal="left"/>
      <protection hidden="1"/>
    </xf>
    <xf numFmtId="10" fontId="212" fillId="0" borderId="0" xfId="0" applyNumberFormat="1" applyFont="1" applyAlignment="1" applyProtection="1">
      <alignment horizontal="left" vertical="center"/>
      <protection hidden="1"/>
    </xf>
    <xf numFmtId="10" fontId="212" fillId="0" borderId="0" xfId="0" applyNumberFormat="1" applyFont="1" applyAlignment="1" applyProtection="1">
      <alignment horizontal="left"/>
      <protection hidden="1"/>
    </xf>
    <xf numFmtId="0" fontId="212" fillId="0" borderId="0" xfId="0" applyFont="1" applyAlignment="1" applyProtection="1">
      <alignment horizontal="left"/>
      <protection hidden="1"/>
    </xf>
    <xf numFmtId="164" fontId="210" fillId="0" borderId="0" xfId="0" applyNumberFormat="1" applyFont="1" applyAlignment="1" applyProtection="1">
      <alignment horizontal="left" wrapText="1"/>
      <protection hidden="1"/>
    </xf>
    <xf numFmtId="164" fontId="210" fillId="0" borderId="0" xfId="0" applyNumberFormat="1" applyFont="1" applyAlignment="1" applyProtection="1">
      <alignment horizontal="center" vertical="center" wrapText="1"/>
      <protection hidden="1"/>
    </xf>
    <xf numFmtId="164" fontId="212" fillId="0" borderId="0" xfId="0" applyNumberFormat="1" applyFont="1" applyAlignment="1" applyProtection="1">
      <alignment vertical="center"/>
      <protection hidden="1"/>
    </xf>
    <xf numFmtId="40" fontId="212" fillId="0" borderId="0" xfId="0" applyNumberFormat="1" applyFont="1" applyAlignment="1" applyProtection="1">
      <alignment horizontal="left" vertical="center"/>
      <protection hidden="1"/>
    </xf>
    <xf numFmtId="0" fontId="212" fillId="0" borderId="0" xfId="0" applyFont="1" applyAlignment="1" applyProtection="1">
      <alignment horizontal="left" vertical="center"/>
      <protection hidden="1"/>
    </xf>
    <xf numFmtId="0" fontId="26" fillId="0" borderId="0" xfId="0" applyFont="1" applyAlignment="1" applyProtection="1">
      <alignment horizontal="left"/>
      <protection hidden="1"/>
    </xf>
    <xf numFmtId="0" fontId="26" fillId="0" borderId="0" xfId="0" applyFont="1" applyAlignment="1" applyProtection="1">
      <alignment vertical="center"/>
      <protection hidden="1"/>
    </xf>
    <xf numFmtId="0" fontId="212" fillId="0" borderId="0" xfId="0" applyFont="1" applyAlignment="1">
      <alignment horizontal="left"/>
    </xf>
    <xf numFmtId="0" fontId="212" fillId="0" borderId="0" xfId="0" applyFont="1" applyAlignment="1">
      <alignment vertical="center"/>
    </xf>
    <xf numFmtId="8" fontId="212" fillId="0" borderId="0" xfId="0" applyNumberFormat="1" applyFont="1" applyProtection="1">
      <protection hidden="1"/>
    </xf>
    <xf numFmtId="10" fontId="212" fillId="0" borderId="0" xfId="0" applyNumberFormat="1" applyFont="1" applyProtection="1">
      <protection hidden="1"/>
    </xf>
    <xf numFmtId="0" fontId="21" fillId="0" borderId="0" xfId="0" applyFont="1" applyAlignment="1" applyProtection="1">
      <alignment vertical="center" wrapText="1"/>
      <protection hidden="1"/>
    </xf>
    <xf numFmtId="49" fontId="210" fillId="0" borderId="0" xfId="0" applyNumberFormat="1" applyFont="1" applyAlignment="1" applyProtection="1">
      <alignment horizontal="center" vertical="center" wrapText="1"/>
      <protection hidden="1"/>
    </xf>
    <xf numFmtId="0" fontId="210" fillId="18" borderId="0" xfId="0" applyFont="1" applyFill="1" applyAlignment="1" applyProtection="1">
      <alignment horizontal="left" wrapText="1"/>
      <protection hidden="1"/>
    </xf>
    <xf numFmtId="0" fontId="210" fillId="18" borderId="0" xfId="0" applyFont="1" applyFill="1" applyAlignment="1" applyProtection="1">
      <alignment horizontal="center" vertical="center" wrapText="1"/>
      <protection hidden="1"/>
    </xf>
    <xf numFmtId="0" fontId="212" fillId="18" borderId="0" xfId="0" applyFont="1" applyFill="1" applyAlignment="1" applyProtection="1">
      <alignment vertical="center"/>
      <protection hidden="1"/>
    </xf>
    <xf numFmtId="0" fontId="212" fillId="0" borderId="0" xfId="0" applyFont="1" applyAlignment="1" applyProtection="1">
      <alignment vertical="top"/>
      <protection hidden="1"/>
    </xf>
    <xf numFmtId="0" fontId="216" fillId="0" borderId="0" xfId="20" applyFont="1" applyBorder="1" applyAlignment="1" applyProtection="1">
      <alignment horizontal="left" wrapText="1"/>
      <protection hidden="1"/>
    </xf>
    <xf numFmtId="0" fontId="216" fillId="0" borderId="0" xfId="20" applyFont="1" applyBorder="1" applyAlignment="1" applyProtection="1">
      <alignment horizontal="center" vertical="center" wrapText="1"/>
      <protection hidden="1"/>
    </xf>
    <xf numFmtId="0" fontId="216" fillId="0" borderId="0" xfId="20" applyFont="1" applyBorder="1" applyAlignment="1" applyProtection="1">
      <alignment vertical="center"/>
      <protection hidden="1"/>
    </xf>
    <xf numFmtId="0" fontId="21" fillId="0" borderId="0" xfId="0" applyFont="1" applyAlignment="1">
      <alignment vertical="center"/>
    </xf>
    <xf numFmtId="0" fontId="217" fillId="0" borderId="0" xfId="0" applyFont="1" applyAlignment="1" applyProtection="1">
      <alignment horizontal="left" wrapText="1"/>
      <protection hidden="1"/>
    </xf>
    <xf numFmtId="0" fontId="217" fillId="0" borderId="0" xfId="0" applyFont="1" applyAlignment="1" applyProtection="1">
      <alignment horizontal="center" vertical="center" wrapText="1"/>
      <protection hidden="1"/>
    </xf>
    <xf numFmtId="0" fontId="217" fillId="0" borderId="0" xfId="0" applyFont="1" applyAlignment="1" applyProtection="1">
      <alignment vertical="center"/>
      <protection hidden="1"/>
    </xf>
    <xf numFmtId="0" fontId="26" fillId="0" borderId="0" xfId="0" applyFont="1" applyAlignment="1" applyProtection="1">
      <alignment horizontal="left" wrapText="1"/>
      <protection hidden="1"/>
    </xf>
    <xf numFmtId="0" fontId="26" fillId="0" borderId="0" xfId="0" applyFont="1" applyAlignment="1" applyProtection="1">
      <alignment horizontal="center" vertical="center" wrapText="1"/>
      <protection hidden="1"/>
    </xf>
    <xf numFmtId="0" fontId="218" fillId="0" borderId="0" xfId="0" applyFont="1" applyAlignment="1" applyProtection="1">
      <alignment horizontal="left" wrapText="1"/>
      <protection hidden="1"/>
    </xf>
    <xf numFmtId="0" fontId="218" fillId="0" borderId="0" xfId="0" applyFont="1" applyAlignment="1" applyProtection="1">
      <alignment horizontal="center" vertical="center" wrapText="1"/>
      <protection hidden="1"/>
    </xf>
    <xf numFmtId="0" fontId="21" fillId="0" borderId="0" xfId="0" applyFont="1" applyProtection="1">
      <protection hidden="1"/>
    </xf>
    <xf numFmtId="0" fontId="181" fillId="0" borderId="0" xfId="0" applyFont="1" applyAlignment="1">
      <alignment horizontal="left" vertical="top"/>
    </xf>
    <xf numFmtId="0" fontId="17" fillId="0" borderId="0" xfId="0" applyFont="1" applyAlignment="1" applyProtection="1">
      <alignment horizontal="left" wrapText="1"/>
      <protection hidden="1"/>
    </xf>
    <xf numFmtId="0" fontId="17" fillId="0" borderId="0" xfId="0" applyFont="1" applyAlignment="1" applyProtection="1">
      <alignment horizontal="center" vertical="center" wrapText="1"/>
      <protection hidden="1"/>
    </xf>
    <xf numFmtId="0" fontId="3" fillId="0" borderId="0" xfId="0" applyFont="1" applyAlignment="1">
      <alignment horizontal="left" vertical="center"/>
    </xf>
    <xf numFmtId="0" fontId="220" fillId="0" borderId="0" xfId="0" applyFont="1" applyAlignment="1" applyProtection="1">
      <alignment horizontal="left" wrapText="1"/>
      <protection hidden="1"/>
    </xf>
    <xf numFmtId="8" fontId="220" fillId="0" borderId="0" xfId="0" applyNumberFormat="1" applyFont="1" applyAlignment="1" applyProtection="1">
      <alignment horizontal="left" vertical="center"/>
      <protection hidden="1"/>
    </xf>
    <xf numFmtId="10" fontId="220" fillId="0" borderId="0" xfId="0" applyNumberFormat="1" applyFont="1" applyAlignment="1" applyProtection="1">
      <alignment horizontal="left" vertical="center"/>
      <protection hidden="1"/>
    </xf>
    <xf numFmtId="0" fontId="3" fillId="0" borderId="0" xfId="0" applyFont="1" applyAlignment="1">
      <alignment horizontal="left"/>
    </xf>
    <xf numFmtId="0" fontId="212"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225" fillId="0" borderId="0" xfId="0" applyFont="1" applyAlignment="1" applyProtection="1">
      <alignment vertical="center"/>
      <protection hidden="1"/>
    </xf>
    <xf numFmtId="0" fontId="225" fillId="0" borderId="0" xfId="0" applyFont="1" applyAlignment="1">
      <alignment vertical="center"/>
    </xf>
    <xf numFmtId="0" fontId="225" fillId="0" borderId="0" xfId="0" applyFont="1" applyAlignment="1">
      <alignment horizontal="left" vertical="center"/>
    </xf>
    <xf numFmtId="0" fontId="0" fillId="0" borderId="0" xfId="0" applyAlignment="1">
      <alignment vertical="top"/>
    </xf>
    <xf numFmtId="0" fontId="157" fillId="11" borderId="49" xfId="20" applyFont="1" applyFill="1" applyBorder="1" applyAlignment="1" applyProtection="1">
      <alignment horizontal="right" vertical="center"/>
      <protection locked="0" hidden="1"/>
    </xf>
    <xf numFmtId="0" fontId="174" fillId="0" borderId="95" xfId="20" applyFont="1" applyBorder="1" applyAlignment="1" applyProtection="1">
      <alignment horizontal="right" vertical="center"/>
      <protection locked="0"/>
    </xf>
    <xf numFmtId="1" fontId="80" fillId="17" borderId="0" xfId="0" applyNumberFormat="1" applyFont="1" applyFill="1" applyAlignment="1" applyProtection="1">
      <alignment horizontal="center" vertical="center"/>
      <protection hidden="1"/>
    </xf>
    <xf numFmtId="0" fontId="0" fillId="0" borderId="0" xfId="0" applyAlignment="1" applyProtection="1">
      <alignment horizontal="left" vertical="top"/>
      <protection hidden="1"/>
    </xf>
    <xf numFmtId="0" fontId="0" fillId="0" borderId="0" xfId="0"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231" fillId="0" borderId="95" xfId="0" applyFont="1" applyBorder="1"/>
    <xf numFmtId="0" fontId="232" fillId="0" borderId="95" xfId="0" applyFont="1" applyBorder="1" applyAlignment="1">
      <alignment horizontal="center"/>
    </xf>
    <xf numFmtId="0" fontId="231" fillId="0" borderId="0" xfId="0" applyFont="1"/>
    <xf numFmtId="0" fontId="233" fillId="0" borderId="0" xfId="0" quotePrefix="1" applyFont="1" applyAlignment="1">
      <alignment horizontal="left"/>
    </xf>
    <xf numFmtId="0" fontId="232" fillId="0" borderId="0" xfId="0" applyFont="1" applyAlignment="1">
      <alignment horizontal="center"/>
    </xf>
    <xf numFmtId="0" fontId="231" fillId="0" borderId="0" xfId="0" applyFont="1" applyAlignment="1">
      <alignment horizontal="center"/>
    </xf>
    <xf numFmtId="0" fontId="232" fillId="0" borderId="0" xfId="0" applyFont="1"/>
    <xf numFmtId="0" fontId="82" fillId="0" borderId="299" xfId="0" applyFont="1" applyBorder="1" applyAlignment="1" applyProtection="1">
      <alignment vertical="center"/>
      <protection hidden="1"/>
    </xf>
    <xf numFmtId="0" fontId="52" fillId="0" borderId="301" xfId="0" applyFont="1" applyBorder="1" applyAlignment="1" applyProtection="1">
      <alignment vertical="center"/>
      <protection hidden="1"/>
    </xf>
    <xf numFmtId="0" fontId="12" fillId="0" borderId="301" xfId="0" applyFont="1" applyBorder="1" applyAlignment="1" applyProtection="1">
      <alignment horizontal="center" vertical="center"/>
      <protection hidden="1"/>
    </xf>
    <xf numFmtId="0" fontId="75" fillId="0" borderId="301" xfId="0" applyFont="1" applyBorder="1" applyAlignment="1" applyProtection="1">
      <alignment horizontal="right" vertical="center"/>
      <protection hidden="1"/>
    </xf>
    <xf numFmtId="40" fontId="131" fillId="0" borderId="301" xfId="0" applyNumberFormat="1" applyFont="1" applyBorder="1" applyAlignment="1" applyProtection="1">
      <alignment vertical="center"/>
      <protection hidden="1"/>
    </xf>
    <xf numFmtId="165" fontId="12" fillId="0" borderId="301" xfId="0" applyNumberFormat="1" applyFont="1" applyBorder="1" applyAlignment="1" applyProtection="1">
      <alignment vertical="center"/>
      <protection hidden="1"/>
    </xf>
    <xf numFmtId="40" fontId="131" fillId="0" borderId="302" xfId="0" applyNumberFormat="1" applyFont="1" applyBorder="1" applyAlignment="1" applyProtection="1">
      <alignment vertical="center"/>
      <protection hidden="1"/>
    </xf>
    <xf numFmtId="0" fontId="38" fillId="0" borderId="0" xfId="18" applyFont="1" applyAlignment="1">
      <alignment wrapText="1"/>
    </xf>
    <xf numFmtId="0" fontId="4" fillId="2" borderId="100" xfId="18" applyFont="1" applyFill="1" applyBorder="1" applyAlignment="1" applyProtection="1">
      <alignment horizontal="center" vertical="center"/>
      <protection hidden="1"/>
    </xf>
    <xf numFmtId="0" fontId="5" fillId="2" borderId="304" xfId="18" applyFont="1" applyFill="1" applyBorder="1" applyAlignment="1" applyProtection="1">
      <alignment horizontal="left" vertical="top"/>
      <protection hidden="1"/>
    </xf>
    <xf numFmtId="0" fontId="24" fillId="0" borderId="277" xfId="18" applyFont="1" applyBorder="1" applyAlignment="1" applyProtection="1">
      <alignment horizontal="left" vertical="top" wrapText="1"/>
      <protection hidden="1"/>
    </xf>
    <xf numFmtId="0" fontId="30" fillId="0" borderId="304" xfId="18" applyFont="1" applyBorder="1" applyAlignment="1" applyProtection="1">
      <alignment vertical="top" wrapText="1"/>
      <protection hidden="1"/>
    </xf>
    <xf numFmtId="0" fontId="5" fillId="2" borderId="303" xfId="18" applyFont="1" applyFill="1" applyBorder="1" applyAlignment="1" applyProtection="1">
      <alignment horizontal="left" vertical="top"/>
      <protection hidden="1"/>
    </xf>
    <xf numFmtId="0" fontId="24" fillId="0" borderId="4" xfId="18" applyFont="1" applyBorder="1" applyAlignment="1" applyProtection="1">
      <alignment horizontal="left" vertical="top" wrapText="1"/>
      <protection hidden="1"/>
    </xf>
    <xf numFmtId="0" fontId="24" fillId="0" borderId="10" xfId="18" applyFont="1" applyBorder="1" applyAlignment="1" applyProtection="1">
      <alignment horizontal="left" vertical="top" wrapText="1"/>
      <protection hidden="1"/>
    </xf>
    <xf numFmtId="0" fontId="25" fillId="0" borderId="303" xfId="18" applyFont="1" applyBorder="1" applyAlignment="1" applyProtection="1">
      <alignment vertical="center" wrapText="1"/>
      <protection hidden="1"/>
    </xf>
    <xf numFmtId="0" fontId="5" fillId="2" borderId="27" xfId="18" applyFont="1" applyFill="1" applyBorder="1" applyAlignment="1" applyProtection="1">
      <alignment horizontal="left" vertical="top"/>
      <protection hidden="1"/>
    </xf>
    <xf numFmtId="0" fontId="26" fillId="0" borderId="4" xfId="18" applyFont="1" applyBorder="1" applyAlignment="1" applyProtection="1">
      <alignment horizontal="left" vertical="top" wrapText="1"/>
      <protection hidden="1"/>
    </xf>
    <xf numFmtId="0" fontId="25" fillId="0" borderId="27" xfId="18" applyFont="1" applyBorder="1" applyAlignment="1" applyProtection="1">
      <alignment vertical="center" wrapText="1"/>
      <protection hidden="1"/>
    </xf>
    <xf numFmtId="0" fontId="26" fillId="2" borderId="27" xfId="18" applyFont="1" applyFill="1" applyBorder="1" applyAlignment="1" applyProtection="1">
      <alignment horizontal="left" vertical="top"/>
      <protection hidden="1"/>
    </xf>
    <xf numFmtId="0" fontId="26" fillId="0" borderId="27" xfId="18" applyFont="1" applyBorder="1" applyAlignment="1" applyProtection="1">
      <alignment vertical="center" wrapText="1"/>
      <protection hidden="1"/>
    </xf>
    <xf numFmtId="0" fontId="21" fillId="0" borderId="0" xfId="18" applyFont="1"/>
    <xf numFmtId="0" fontId="5" fillId="2" borderId="100" xfId="18" applyFont="1" applyFill="1" applyBorder="1" applyAlignment="1" applyProtection="1">
      <alignment horizontal="left" vertical="top"/>
      <protection hidden="1"/>
    </xf>
    <xf numFmtId="0" fontId="46" fillId="0" borderId="203" xfId="18" applyFont="1" applyBorder="1" applyAlignment="1" applyProtection="1">
      <alignment horizontal="left" vertical="top" wrapText="1"/>
      <protection hidden="1"/>
    </xf>
    <xf numFmtId="0" fontId="25" fillId="0" borderId="100" xfId="18" applyFont="1" applyBorder="1" applyAlignment="1" applyProtection="1">
      <alignment vertical="center" wrapText="1"/>
      <protection hidden="1"/>
    </xf>
    <xf numFmtId="0" fontId="28" fillId="0" borderId="277" xfId="18" applyFont="1" applyBorder="1" applyAlignment="1" applyProtection="1">
      <alignment horizontal="left" vertical="top" wrapText="1"/>
      <protection hidden="1"/>
    </xf>
    <xf numFmtId="0" fontId="30" fillId="0" borderId="303" xfId="18" applyFont="1" applyBorder="1" applyAlignment="1" applyProtection="1">
      <alignment vertical="top" wrapText="1"/>
      <protection hidden="1"/>
    </xf>
    <xf numFmtId="0" fontId="5" fillId="2" borderId="277" xfId="18" applyFont="1" applyFill="1" applyBorder="1" applyAlignment="1" applyProtection="1">
      <alignment horizontal="left" vertical="top"/>
      <protection hidden="1"/>
    </xf>
    <xf numFmtId="0" fontId="5" fillId="2" borderId="4" xfId="18" applyFont="1" applyFill="1" applyBorder="1" applyAlignment="1" applyProtection="1">
      <alignment horizontal="left" vertical="top"/>
      <protection hidden="1"/>
    </xf>
    <xf numFmtId="0" fontId="28" fillId="0" borderId="0" xfId="18" applyFont="1" applyAlignment="1" applyProtection="1">
      <alignment horizontal="left" vertical="top" wrapText="1"/>
      <protection hidden="1"/>
    </xf>
    <xf numFmtId="0" fontId="28" fillId="0" borderId="12" xfId="18" applyFont="1" applyBorder="1" applyAlignment="1" applyProtection="1">
      <alignment horizontal="left" vertical="top" wrapText="1"/>
      <protection hidden="1"/>
    </xf>
    <xf numFmtId="0" fontId="38" fillId="0" borderId="0" xfId="18" applyFont="1" applyAlignment="1">
      <alignment horizontal="left" wrapText="1"/>
    </xf>
    <xf numFmtId="0" fontId="27" fillId="0" borderId="4" xfId="18" applyFont="1" applyBorder="1" applyAlignment="1" applyProtection="1">
      <alignment horizontal="left" vertical="top" wrapText="1"/>
      <protection hidden="1"/>
    </xf>
    <xf numFmtId="0" fontId="26" fillId="0" borderId="303" xfId="18" applyFont="1" applyBorder="1" applyAlignment="1" applyProtection="1">
      <alignment vertical="top" wrapText="1"/>
      <protection hidden="1"/>
    </xf>
    <xf numFmtId="0" fontId="46" fillId="0" borderId="4" xfId="18" applyFont="1" applyBorder="1" applyAlignment="1" applyProtection="1">
      <alignment horizontal="left" vertical="top" wrapText="1"/>
      <protection hidden="1"/>
    </xf>
    <xf numFmtId="0" fontId="24" fillId="0" borderId="203" xfId="18" applyFont="1" applyBorder="1" applyAlignment="1" applyProtection="1">
      <alignment horizontal="right" vertical="top" wrapText="1"/>
      <protection hidden="1"/>
    </xf>
    <xf numFmtId="0" fontId="4" fillId="2" borderId="27" xfId="18" applyFont="1" applyFill="1" applyBorder="1" applyAlignment="1" applyProtection="1">
      <alignment horizontal="center" vertical="top"/>
      <protection hidden="1"/>
    </xf>
    <xf numFmtId="0" fontId="24" fillId="0" borderId="303" xfId="18" applyFont="1" applyBorder="1" applyAlignment="1" applyProtection="1">
      <alignment horizontal="left" vertical="top" wrapText="1"/>
      <protection hidden="1"/>
    </xf>
    <xf numFmtId="0" fontId="30" fillId="0" borderId="203" xfId="18" applyFont="1" applyBorder="1" applyAlignment="1" applyProtection="1">
      <alignment horizontal="left" vertical="top" wrapText="1"/>
      <protection hidden="1"/>
    </xf>
    <xf numFmtId="0" fontId="24" fillId="0" borderId="203" xfId="18" applyFont="1" applyBorder="1" applyAlignment="1" applyProtection="1">
      <alignment horizontal="left" vertical="top" wrapText="1"/>
      <protection hidden="1"/>
    </xf>
    <xf numFmtId="0" fontId="24" fillId="0" borderId="304" xfId="18" applyFont="1" applyBorder="1" applyAlignment="1" applyProtection="1">
      <alignment horizontal="left" vertical="top" wrapText="1"/>
      <protection hidden="1"/>
    </xf>
    <xf numFmtId="0" fontId="26" fillId="0" borderId="304" xfId="18" applyFont="1" applyBorder="1" applyAlignment="1" applyProtection="1">
      <alignment vertical="top" wrapText="1"/>
      <protection hidden="1"/>
    </xf>
    <xf numFmtId="0" fontId="27" fillId="0" borderId="277" xfId="18" applyFont="1" applyBorder="1" applyAlignment="1" applyProtection="1">
      <alignment horizontal="left" vertical="top" wrapText="1"/>
      <protection hidden="1"/>
    </xf>
    <xf numFmtId="0" fontId="27" fillId="0" borderId="12" xfId="18" applyFont="1" applyBorder="1" applyAlignment="1" applyProtection="1">
      <alignment horizontal="left" vertical="top" wrapText="1"/>
      <protection hidden="1"/>
    </xf>
    <xf numFmtId="0" fontId="27" fillId="0" borderId="4" xfId="18" applyFont="1" applyBorder="1" applyAlignment="1" applyProtection="1">
      <alignment horizontal="center" vertical="top" wrapText="1"/>
      <protection hidden="1"/>
    </xf>
    <xf numFmtId="0" fontId="33" fillId="0" borderId="304" xfId="20" applyFont="1" applyBorder="1" applyAlignment="1" applyProtection="1">
      <alignment horizontal="left" vertical="top" wrapText="1"/>
      <protection hidden="1"/>
    </xf>
    <xf numFmtId="0" fontId="24" fillId="0" borderId="100" xfId="18" applyFont="1" applyBorder="1" applyAlignment="1" applyProtection="1">
      <alignment horizontal="left" vertical="top" wrapText="1"/>
      <protection hidden="1"/>
    </xf>
    <xf numFmtId="0" fontId="46" fillId="0" borderId="100" xfId="18" applyFont="1" applyBorder="1" applyAlignment="1" applyProtection="1">
      <alignment horizontal="left" vertical="top" wrapText="1"/>
      <protection hidden="1"/>
    </xf>
    <xf numFmtId="0" fontId="25" fillId="0" borderId="100" xfId="18" applyFont="1" applyBorder="1" applyAlignment="1" applyProtection="1">
      <alignment horizontal="left" vertical="top" wrapText="1"/>
      <protection hidden="1"/>
    </xf>
    <xf numFmtId="0" fontId="5" fillId="0" borderId="304" xfId="18" applyFont="1" applyBorder="1" applyAlignment="1" applyProtection="1">
      <alignment horizontal="left" vertical="top" wrapText="1"/>
      <protection hidden="1"/>
    </xf>
    <xf numFmtId="0" fontId="7" fillId="10" borderId="27" xfId="18" applyFill="1" applyBorder="1" applyAlignment="1" applyProtection="1">
      <alignment horizontal="left" vertical="top"/>
      <protection hidden="1"/>
    </xf>
    <xf numFmtId="0" fontId="30" fillId="0" borderId="297" xfId="18" applyFont="1" applyBorder="1" applyAlignment="1" applyProtection="1">
      <alignment horizontal="left" vertical="top" wrapText="1"/>
      <protection hidden="1"/>
    </xf>
    <xf numFmtId="0" fontId="26" fillId="0" borderId="100" xfId="18" applyFont="1" applyBorder="1" applyAlignment="1" applyProtection="1">
      <alignment vertical="top" wrapText="1"/>
      <protection hidden="1"/>
    </xf>
    <xf numFmtId="0" fontId="41" fillId="0" borderId="203" xfId="18" applyFont="1" applyBorder="1" applyAlignment="1" applyProtection="1">
      <alignment horizontal="left" vertical="top" wrapText="1"/>
      <protection hidden="1"/>
    </xf>
    <xf numFmtId="0" fontId="9" fillId="12" borderId="203" xfId="18" applyFont="1" applyFill="1" applyBorder="1" applyAlignment="1" applyProtection="1">
      <alignment horizontal="center" vertical="center" wrapText="1"/>
      <protection hidden="1"/>
    </xf>
    <xf numFmtId="0" fontId="25" fillId="3" borderId="100" xfId="18" applyFont="1" applyFill="1" applyBorder="1" applyAlignment="1" applyProtection="1">
      <alignment horizontal="left" vertical="top" wrapText="1"/>
      <protection hidden="1"/>
    </xf>
    <xf numFmtId="0" fontId="25" fillId="0" borderId="27" xfId="18" applyFont="1" applyBorder="1" applyAlignment="1" applyProtection="1">
      <alignment horizontal="left" vertical="top" wrapText="1"/>
      <protection hidden="1"/>
    </xf>
    <xf numFmtId="0" fontId="5" fillId="2" borderId="304" xfId="18" applyFont="1" applyFill="1" applyBorder="1" applyAlignment="1" applyProtection="1">
      <alignment horizontal="center" vertical="top"/>
      <protection hidden="1"/>
    </xf>
    <xf numFmtId="0" fontId="9" fillId="12" borderId="277" xfId="18" applyFont="1" applyFill="1" applyBorder="1" applyAlignment="1" applyProtection="1">
      <alignment horizontal="center" vertical="center" wrapText="1"/>
      <protection hidden="1"/>
    </xf>
    <xf numFmtId="0" fontId="25" fillId="0" borderId="304" xfId="18" applyFont="1" applyBorder="1" applyAlignment="1" applyProtection="1">
      <alignment horizontal="center" vertical="top" wrapText="1"/>
      <protection hidden="1"/>
    </xf>
    <xf numFmtId="0" fontId="7" fillId="0" borderId="0" xfId="18" applyAlignment="1">
      <alignment horizontal="center"/>
    </xf>
    <xf numFmtId="0" fontId="25" fillId="0" borderId="304" xfId="18" applyFont="1" applyBorder="1" applyAlignment="1" applyProtection="1">
      <alignment horizontal="left" vertical="top" wrapText="1"/>
      <protection hidden="1"/>
    </xf>
    <xf numFmtId="0" fontId="38" fillId="0" borderId="0" xfId="18" applyFont="1"/>
    <xf numFmtId="0" fontId="5" fillId="2" borderId="304" xfId="18" applyFont="1" applyFill="1" applyBorder="1" applyAlignment="1" applyProtection="1">
      <alignment horizontal="center" vertical="center"/>
      <protection hidden="1"/>
    </xf>
    <xf numFmtId="0" fontId="25" fillId="0" borderId="304" xfId="18" applyFont="1" applyBorder="1" applyAlignment="1" applyProtection="1">
      <alignment horizontal="center" vertical="center" wrapText="1"/>
      <protection hidden="1"/>
    </xf>
    <xf numFmtId="0" fontId="7" fillId="0" borderId="0" xfId="18" applyAlignment="1">
      <alignment horizontal="center" vertical="center"/>
    </xf>
    <xf numFmtId="0" fontId="9" fillId="2" borderId="304" xfId="18" applyFont="1" applyFill="1" applyBorder="1" applyAlignment="1" applyProtection="1">
      <alignment horizontal="center" vertical="top"/>
      <protection hidden="1"/>
    </xf>
    <xf numFmtId="0" fontId="9" fillId="3" borderId="304" xfId="18" applyFont="1" applyFill="1" applyBorder="1" applyAlignment="1" applyProtection="1">
      <alignment horizontal="center" vertical="top" wrapText="1"/>
      <protection hidden="1"/>
    </xf>
    <xf numFmtId="0" fontId="7" fillId="0" borderId="0" xfId="18" applyAlignment="1">
      <alignment vertical="center"/>
    </xf>
    <xf numFmtId="0" fontId="29" fillId="0" borderId="304" xfId="18" applyFont="1" applyBorder="1" applyAlignment="1" applyProtection="1">
      <alignment horizontal="left" vertical="top" wrapText="1"/>
      <protection hidden="1"/>
    </xf>
    <xf numFmtId="0" fontId="34" fillId="2" borderId="4" xfId="18" applyFont="1" applyFill="1" applyBorder="1" applyAlignment="1" applyProtection="1">
      <alignment horizontal="left" vertical="center"/>
      <protection hidden="1"/>
    </xf>
    <xf numFmtId="0" fontId="24" fillId="3" borderId="100" xfId="18" applyFont="1" applyFill="1" applyBorder="1" applyAlignment="1" applyProtection="1">
      <alignment horizontal="left" vertical="top"/>
      <protection hidden="1"/>
    </xf>
    <xf numFmtId="0" fontId="9" fillId="3" borderId="12" xfId="18" applyFont="1" applyFill="1" applyBorder="1" applyAlignment="1" applyProtection="1">
      <alignment horizontal="center" vertical="center"/>
      <protection hidden="1"/>
    </xf>
    <xf numFmtId="0" fontId="28" fillId="0" borderId="304" xfId="18" applyFont="1" applyBorder="1" applyAlignment="1" applyProtection="1">
      <alignment horizontal="left" vertical="top" wrapText="1"/>
      <protection hidden="1"/>
    </xf>
    <xf numFmtId="0" fontId="5" fillId="0" borderId="0" xfId="18" applyFont="1" applyAlignment="1" applyProtection="1">
      <alignment horizontal="left" vertical="top"/>
      <protection hidden="1"/>
    </xf>
    <xf numFmtId="0" fontId="5" fillId="0" borderId="0" xfId="18" applyFont="1" applyAlignment="1" applyProtection="1">
      <alignment horizontal="left" vertical="top" wrapText="1"/>
      <protection hidden="1"/>
    </xf>
    <xf numFmtId="0" fontId="25" fillId="0" borderId="0" xfId="18" applyFont="1" applyAlignment="1" applyProtection="1">
      <alignment horizontal="left" vertical="top" wrapText="1"/>
      <protection hidden="1"/>
    </xf>
    <xf numFmtId="0" fontId="44" fillId="7" borderId="35" xfId="18" applyFont="1" applyFill="1" applyBorder="1" applyAlignment="1" applyProtection="1">
      <alignment horizontal="center" vertical="center" wrapText="1"/>
      <protection hidden="1"/>
    </xf>
    <xf numFmtId="0" fontId="45" fillId="0" borderId="31" xfId="18" applyFont="1" applyBorder="1" applyAlignment="1" applyProtection="1">
      <alignment horizontal="center" vertical="center" wrapText="1"/>
      <protection hidden="1"/>
    </xf>
    <xf numFmtId="0" fontId="44" fillId="7" borderId="31" xfId="18" applyFont="1" applyFill="1" applyBorder="1" applyAlignment="1" applyProtection="1">
      <alignment horizontal="center" vertical="center" wrapText="1"/>
      <protection hidden="1"/>
    </xf>
    <xf numFmtId="0" fontId="189" fillId="4" borderId="273" xfId="0" applyFont="1" applyFill="1" applyBorder="1" applyAlignment="1" applyProtection="1">
      <alignment vertical="center"/>
      <protection hidden="1"/>
    </xf>
    <xf numFmtId="0" fontId="179" fillId="7" borderId="306" xfId="0" applyFont="1" applyFill="1" applyBorder="1" applyAlignment="1" applyProtection="1">
      <alignment vertical="center"/>
      <protection hidden="1"/>
    </xf>
    <xf numFmtId="0" fontId="179" fillId="7" borderId="273" xfId="0" applyFont="1" applyFill="1" applyBorder="1" applyAlignment="1" applyProtection="1">
      <alignment vertical="center"/>
      <protection hidden="1"/>
    </xf>
    <xf numFmtId="0" fontId="180" fillId="7" borderId="272" xfId="0" applyFont="1" applyFill="1" applyBorder="1" applyAlignment="1" applyProtection="1">
      <alignment vertical="center"/>
      <protection hidden="1"/>
    </xf>
    <xf numFmtId="0" fontId="181" fillId="0" borderId="308" xfId="0" applyFont="1" applyBorder="1" applyAlignment="1" applyProtection="1">
      <alignment horizontal="right" vertical="center"/>
      <protection hidden="1"/>
    </xf>
    <xf numFmtId="165" fontId="169" fillId="19" borderId="310" xfId="0" applyNumberFormat="1" applyFont="1" applyFill="1" applyBorder="1" applyAlignment="1" applyProtection="1">
      <alignment vertical="center"/>
      <protection locked="0" hidden="1"/>
    </xf>
    <xf numFmtId="165" fontId="195" fillId="0" borderId="310" xfId="0" applyNumberFormat="1" applyFont="1" applyBorder="1" applyAlignment="1" applyProtection="1">
      <alignment vertical="center"/>
      <protection hidden="1"/>
    </xf>
    <xf numFmtId="165" fontId="196" fillId="0" borderId="310" xfId="0" applyNumberFormat="1" applyFont="1" applyBorder="1" applyAlignment="1" applyProtection="1">
      <alignment vertical="center"/>
      <protection hidden="1"/>
    </xf>
    <xf numFmtId="0" fontId="17" fillId="0" borderId="0" xfId="0" applyFont="1" applyAlignment="1" applyProtection="1">
      <alignment horizontal="left" vertical="center" wrapText="1"/>
      <protection hidden="1"/>
    </xf>
    <xf numFmtId="0" fontId="21" fillId="0" borderId="0" xfId="0" applyFont="1" applyAlignment="1">
      <alignment horizontal="left" vertical="center"/>
    </xf>
    <xf numFmtId="0" fontId="219" fillId="0" borderId="0" xfId="0" applyFont="1" applyAlignment="1">
      <alignment horizontal="left" vertical="center"/>
    </xf>
    <xf numFmtId="0" fontId="3" fillId="0" borderId="0" xfId="0" applyFont="1" applyAlignment="1">
      <alignment horizontal="left" vertical="center"/>
    </xf>
    <xf numFmtId="0" fontId="17" fillId="0" borderId="0" xfId="0" applyFont="1" applyAlignment="1" applyProtection="1">
      <alignment horizontal="left" wrapText="1"/>
      <protection hidden="1"/>
    </xf>
    <xf numFmtId="0" fontId="3" fillId="0" borderId="0" xfId="0" applyFont="1" applyAlignment="1">
      <alignment wrapText="1"/>
    </xf>
    <xf numFmtId="0" fontId="3" fillId="0" borderId="0" xfId="0" applyFont="1"/>
    <xf numFmtId="0" fontId="0" fillId="0" borderId="0" xfId="0" applyAlignment="1">
      <alignment vertical="center"/>
    </xf>
    <xf numFmtId="0" fontId="0" fillId="0" borderId="0" xfId="0" applyAlignment="1">
      <alignment horizontal="left" vertical="center"/>
    </xf>
    <xf numFmtId="0" fontId="223" fillId="0" borderId="0" xfId="0" applyFont="1" applyAlignment="1">
      <alignment horizontal="left" vertical="center"/>
    </xf>
    <xf numFmtId="0" fontId="94" fillId="19" borderId="272" xfId="0" applyFont="1" applyFill="1" applyBorder="1" applyAlignment="1" applyProtection="1">
      <alignment horizontal="left" vertical="center"/>
      <protection locked="0" hidden="1"/>
    </xf>
    <xf numFmtId="0" fontId="94" fillId="19" borderId="273" xfId="0" applyFont="1" applyFill="1" applyBorder="1" applyAlignment="1" applyProtection="1">
      <alignment horizontal="left" vertical="center"/>
      <protection locked="0" hidden="1"/>
    </xf>
    <xf numFmtId="0" fontId="94" fillId="19" borderId="274" xfId="0" applyFont="1" applyFill="1" applyBorder="1" applyAlignment="1" applyProtection="1">
      <alignment horizontal="left" vertical="center"/>
      <protection locked="0" hidden="1"/>
    </xf>
    <xf numFmtId="0" fontId="102" fillId="7" borderId="0" xfId="0" applyFont="1" applyFill="1" applyAlignment="1" applyProtection="1">
      <alignment vertical="center"/>
      <protection hidden="1"/>
    </xf>
    <xf numFmtId="0" fontId="87" fillId="0" borderId="137" xfId="0" applyFont="1" applyBorder="1" applyAlignment="1" applyProtection="1">
      <alignment horizontal="center" vertical="center"/>
      <protection hidden="1"/>
    </xf>
    <xf numFmtId="0" fontId="83" fillId="0" borderId="178" xfId="0" applyFont="1" applyBorder="1" applyAlignment="1">
      <alignment vertical="center"/>
    </xf>
    <xf numFmtId="0" fontId="83" fillId="0" borderId="139" xfId="0" applyFont="1" applyBorder="1" applyAlignment="1">
      <alignment vertical="center"/>
    </xf>
    <xf numFmtId="0" fontId="87" fillId="0" borderId="30" xfId="0" applyFont="1" applyBorder="1" applyAlignment="1" applyProtection="1">
      <alignment horizontal="center" vertical="center"/>
      <protection hidden="1"/>
    </xf>
    <xf numFmtId="0" fontId="83" fillId="0" borderId="16" xfId="0" applyFont="1" applyBorder="1" applyAlignment="1">
      <alignment vertical="center"/>
    </xf>
    <xf numFmtId="0" fontId="83" fillId="0" borderId="22" xfId="0" applyFont="1" applyBorder="1" applyAlignment="1">
      <alignment vertical="center"/>
    </xf>
    <xf numFmtId="0" fontId="87" fillId="0" borderId="268" xfId="0" applyFont="1" applyBorder="1" applyAlignment="1" applyProtection="1">
      <alignment horizontal="center" vertical="center"/>
      <protection hidden="1"/>
    </xf>
    <xf numFmtId="0" fontId="83" fillId="0" borderId="266" xfId="0" applyFont="1" applyBorder="1" applyAlignment="1">
      <alignment vertical="center"/>
    </xf>
    <xf numFmtId="0" fontId="83" fillId="0" borderId="267" xfId="0" applyFont="1" applyBorder="1" applyAlignment="1">
      <alignment vertical="center"/>
    </xf>
    <xf numFmtId="4" fontId="87" fillId="0" borderId="140" xfId="0" applyNumberFormat="1" applyFont="1" applyBorder="1" applyAlignment="1" applyProtection="1">
      <alignment horizontal="center" vertical="center"/>
      <protection hidden="1"/>
    </xf>
    <xf numFmtId="4" fontId="83" fillId="0" borderId="141" xfId="0" applyNumberFormat="1" applyFont="1" applyBorder="1" applyAlignment="1">
      <alignment vertical="center"/>
    </xf>
    <xf numFmtId="4" fontId="83" fillId="0" borderId="142" xfId="0" applyNumberFormat="1" applyFont="1" applyBorder="1" applyAlignment="1">
      <alignment vertical="center"/>
    </xf>
    <xf numFmtId="0" fontId="52" fillId="18" borderId="220" xfId="0" applyFont="1" applyFill="1" applyBorder="1" applyAlignment="1" applyProtection="1">
      <alignment horizontal="center" vertical="center"/>
      <protection hidden="1"/>
    </xf>
    <xf numFmtId="0" fontId="83" fillId="18" borderId="222" xfId="0" applyFont="1" applyFill="1" applyBorder="1" applyAlignment="1" applyProtection="1">
      <alignment horizontal="center" vertical="center"/>
      <protection hidden="1"/>
    </xf>
    <xf numFmtId="0" fontId="71" fillId="9" borderId="222" xfId="0" applyFont="1" applyFill="1" applyBorder="1" applyAlignment="1" applyProtection="1">
      <alignment horizontal="center" vertical="center"/>
      <protection hidden="1"/>
    </xf>
    <xf numFmtId="0" fontId="72" fillId="9" borderId="222" xfId="0" applyFont="1" applyFill="1" applyBorder="1" applyAlignment="1" applyProtection="1">
      <alignment horizontal="center" vertical="center"/>
      <protection hidden="1"/>
    </xf>
    <xf numFmtId="0" fontId="72" fillId="9" borderId="231" xfId="0" applyFont="1" applyFill="1" applyBorder="1" applyAlignment="1" applyProtection="1">
      <alignment horizontal="center" vertical="center"/>
      <protection hidden="1"/>
    </xf>
    <xf numFmtId="10" fontId="12" fillId="0" borderId="220" xfId="0" applyNumberFormat="1" applyFont="1" applyBorder="1" applyAlignment="1" applyProtection="1">
      <alignment horizontal="right" vertical="center"/>
      <protection hidden="1"/>
    </xf>
    <xf numFmtId="0" fontId="83" fillId="0" borderId="222" xfId="0" applyFont="1" applyBorder="1" applyAlignment="1">
      <alignment horizontal="right" vertical="center"/>
    </xf>
    <xf numFmtId="0" fontId="71" fillId="9" borderId="4" xfId="0" applyFont="1" applyFill="1" applyBorder="1" applyAlignment="1" applyProtection="1">
      <alignment horizontal="center" vertical="center"/>
      <protection hidden="1"/>
    </xf>
    <xf numFmtId="0" fontId="71" fillId="9" borderId="0" xfId="0" applyFont="1" applyFill="1" applyAlignment="1" applyProtection="1">
      <alignment vertical="center"/>
      <protection hidden="1"/>
    </xf>
    <xf numFmtId="0" fontId="71" fillId="9" borderId="12" xfId="0" applyFont="1" applyFill="1" applyBorder="1" applyAlignment="1" applyProtection="1">
      <alignment vertical="center"/>
      <protection hidden="1"/>
    </xf>
    <xf numFmtId="0" fontId="12" fillId="5" borderId="4" xfId="0" applyFont="1" applyFill="1" applyBorder="1" applyAlignment="1">
      <alignment horizontal="center" vertical="center"/>
    </xf>
    <xf numFmtId="0" fontId="83" fillId="0" borderId="4" xfId="0" applyFont="1" applyBorder="1" applyAlignment="1">
      <alignment horizontal="center" vertical="center"/>
    </xf>
    <xf numFmtId="0" fontId="116" fillId="0" borderId="66" xfId="0" applyFont="1" applyBorder="1" applyAlignment="1">
      <alignment horizontal="right" vertical="center"/>
    </xf>
    <xf numFmtId="0" fontId="106" fillId="0" borderId="67" xfId="0" applyFont="1" applyBorder="1" applyAlignment="1">
      <alignment horizontal="right" vertical="center"/>
    </xf>
    <xf numFmtId="0" fontId="106" fillId="0" borderId="68" xfId="0" applyFont="1" applyBorder="1" applyAlignment="1">
      <alignment horizontal="right" vertical="center"/>
    </xf>
    <xf numFmtId="0" fontId="106" fillId="0" borderId="69" xfId="0" applyFont="1" applyBorder="1" applyAlignment="1">
      <alignment horizontal="right" vertical="center"/>
    </xf>
    <xf numFmtId="0" fontId="106" fillId="0" borderId="0" xfId="0" applyFont="1" applyAlignment="1">
      <alignment horizontal="right" vertical="center"/>
    </xf>
    <xf numFmtId="0" fontId="117" fillId="19" borderId="0" xfId="0" applyFont="1" applyFill="1" applyAlignment="1" applyProtection="1">
      <alignment horizontal="center" vertical="center"/>
      <protection locked="0" hidden="1"/>
    </xf>
    <xf numFmtId="0" fontId="118" fillId="19" borderId="0" xfId="0" applyFont="1" applyFill="1" applyAlignment="1" applyProtection="1">
      <alignment vertical="center"/>
      <protection locked="0"/>
    </xf>
    <xf numFmtId="0" fontId="118" fillId="19" borderId="70" xfId="0" applyFont="1" applyFill="1" applyBorder="1" applyAlignment="1" applyProtection="1">
      <alignment vertical="center"/>
      <protection locked="0"/>
    </xf>
    <xf numFmtId="0" fontId="71" fillId="9" borderId="238" xfId="0" applyFont="1" applyFill="1" applyBorder="1" applyAlignment="1" applyProtection="1">
      <alignment horizontal="center" vertical="center"/>
      <protection hidden="1"/>
    </xf>
    <xf numFmtId="0" fontId="71" fillId="9" borderId="239" xfId="0" applyFont="1" applyFill="1" applyBorder="1" applyAlignment="1" applyProtection="1">
      <alignment horizontal="center" vertical="center"/>
      <protection hidden="1"/>
    </xf>
    <xf numFmtId="0" fontId="106" fillId="0" borderId="92" xfId="0" applyFont="1" applyBorder="1" applyAlignment="1">
      <alignment horizontal="right" vertical="center"/>
    </xf>
    <xf numFmtId="0" fontId="106" fillId="0" borderId="71" xfId="0" applyFont="1" applyBorder="1" applyAlignment="1">
      <alignment horizontal="right" vertical="center"/>
    </xf>
    <xf numFmtId="0" fontId="117" fillId="19" borderId="71" xfId="0" applyFont="1" applyFill="1" applyBorder="1" applyAlignment="1" applyProtection="1">
      <alignment horizontal="center" vertical="center"/>
      <protection locked="0" hidden="1"/>
    </xf>
    <xf numFmtId="0" fontId="118" fillId="19" borderId="71" xfId="0" applyFont="1" applyFill="1" applyBorder="1" applyAlignment="1" applyProtection="1">
      <alignment vertical="center"/>
      <protection locked="0"/>
    </xf>
    <xf numFmtId="0" fontId="118" fillId="19" borderId="72" xfId="0" applyFont="1" applyFill="1" applyBorder="1" applyAlignment="1" applyProtection="1">
      <alignment vertical="center"/>
      <protection locked="0"/>
    </xf>
    <xf numFmtId="0" fontId="85" fillId="19" borderId="178" xfId="0" applyFont="1" applyFill="1" applyBorder="1" applyAlignment="1" applyProtection="1">
      <alignment horizontal="center" vertical="center"/>
      <protection locked="0" hidden="1"/>
    </xf>
    <xf numFmtId="0" fontId="85" fillId="19" borderId="139" xfId="0" applyFont="1" applyFill="1" applyBorder="1" applyAlignment="1" applyProtection="1">
      <alignment horizontal="center" vertical="center"/>
      <protection locked="0" hidden="1"/>
    </xf>
    <xf numFmtId="0" fontId="12" fillId="5" borderId="149" xfId="0" applyFont="1" applyFill="1" applyBorder="1" applyAlignment="1">
      <alignment horizontal="center" vertical="center"/>
    </xf>
    <xf numFmtId="4" fontId="87" fillId="0" borderId="237" xfId="0" applyNumberFormat="1" applyFont="1" applyBorder="1" applyAlignment="1" applyProtection="1">
      <alignment horizontal="center" vertical="center"/>
      <protection hidden="1"/>
    </xf>
    <xf numFmtId="4" fontId="87" fillId="0" borderId="238" xfId="0" applyNumberFormat="1" applyFont="1" applyBorder="1" applyAlignment="1" applyProtection="1">
      <alignment horizontal="center" vertical="center"/>
      <protection hidden="1"/>
    </xf>
    <xf numFmtId="4" fontId="87" fillId="0" borderId="239" xfId="0" applyNumberFormat="1" applyFont="1" applyBorder="1" applyAlignment="1" applyProtection="1">
      <alignment horizontal="center" vertical="center"/>
      <protection hidden="1"/>
    </xf>
    <xf numFmtId="0" fontId="98" fillId="9" borderId="228" xfId="0" applyFont="1" applyFill="1" applyBorder="1" applyAlignment="1">
      <alignment horizontal="right" vertical="center"/>
    </xf>
    <xf numFmtId="0" fontId="98" fillId="9" borderId="245" xfId="0" applyFont="1" applyFill="1" applyBorder="1" applyAlignment="1">
      <alignment horizontal="right" vertical="center"/>
    </xf>
    <xf numFmtId="4" fontId="87" fillId="0" borderId="137" xfId="0" applyNumberFormat="1" applyFont="1" applyBorder="1" applyAlignment="1" applyProtection="1">
      <alignment horizontal="center" vertical="center"/>
      <protection hidden="1"/>
    </xf>
    <xf numFmtId="4" fontId="83" fillId="0" borderId="178" xfId="0" applyNumberFormat="1" applyFont="1" applyBorder="1" applyAlignment="1">
      <alignment vertical="center"/>
    </xf>
    <xf numFmtId="4" fontId="83" fillId="0" borderId="139" xfId="0" applyNumberFormat="1" applyFont="1" applyBorder="1" applyAlignment="1">
      <alignment vertical="center"/>
    </xf>
    <xf numFmtId="0" fontId="86" fillId="19" borderId="178" xfId="0" applyFont="1" applyFill="1" applyBorder="1" applyAlignment="1" applyProtection="1">
      <alignment vertical="center"/>
      <protection locked="0"/>
    </xf>
    <xf numFmtId="0" fontId="86" fillId="19" borderId="139" xfId="0" applyFont="1" applyFill="1" applyBorder="1" applyAlignment="1" applyProtection="1">
      <alignment vertical="center"/>
      <protection locked="0"/>
    </xf>
    <xf numFmtId="0" fontId="88" fillId="0" borderId="124" xfId="0" applyFont="1" applyBorder="1" applyAlignment="1" applyProtection="1">
      <alignment horizontal="right" vertical="center"/>
      <protection hidden="1"/>
    </xf>
    <xf numFmtId="0" fontId="88" fillId="0" borderId="125" xfId="0" applyFont="1" applyBorder="1" applyAlignment="1" applyProtection="1">
      <alignment horizontal="right" vertical="center"/>
      <protection hidden="1"/>
    </xf>
    <xf numFmtId="8" fontId="89" fillId="12" borderId="125" xfId="0" applyNumberFormat="1" applyFont="1" applyFill="1" applyBorder="1" applyAlignment="1" applyProtection="1">
      <alignment horizontal="center" vertical="center"/>
      <protection hidden="1"/>
    </xf>
    <xf numFmtId="0" fontId="83" fillId="12" borderId="126" xfId="0" applyFont="1" applyFill="1" applyBorder="1" applyAlignment="1">
      <alignment horizontal="center" vertical="center"/>
    </xf>
    <xf numFmtId="0" fontId="94" fillId="19" borderId="261" xfId="0" applyFont="1" applyFill="1" applyBorder="1" applyAlignment="1" applyProtection="1">
      <alignment horizontal="left" vertical="center"/>
      <protection locked="0" hidden="1"/>
    </xf>
    <xf numFmtId="0" fontId="95" fillId="19" borderId="259" xfId="0" applyFont="1" applyFill="1" applyBorder="1" applyAlignment="1" applyProtection="1">
      <alignment horizontal="left" vertical="center"/>
      <protection locked="0"/>
    </xf>
    <xf numFmtId="0" fontId="0" fillId="0" borderId="259" xfId="0" applyBorder="1" applyAlignment="1" applyProtection="1">
      <alignment vertical="center"/>
      <protection locked="0"/>
    </xf>
    <xf numFmtId="0" fontId="0" fillId="0" borderId="262" xfId="0" applyBorder="1" applyAlignment="1" applyProtection="1">
      <alignment vertical="center"/>
      <protection locked="0"/>
    </xf>
    <xf numFmtId="0" fontId="72" fillId="9" borderId="145" xfId="0" applyFont="1" applyFill="1" applyBorder="1" applyAlignment="1">
      <alignment horizontal="right" vertical="center"/>
    </xf>
    <xf numFmtId="0" fontId="101" fillId="0" borderId="240" xfId="0" applyFont="1" applyBorder="1" applyAlignment="1" applyProtection="1">
      <alignment horizontal="right" vertical="center"/>
      <protection hidden="1"/>
    </xf>
    <xf numFmtId="0" fontId="101" fillId="0" borderId="241" xfId="0" applyFont="1" applyBorder="1" applyAlignment="1" applyProtection="1">
      <alignment horizontal="right" vertical="center"/>
      <protection hidden="1"/>
    </xf>
    <xf numFmtId="8" fontId="89" fillId="12" borderId="241" xfId="0" applyNumberFormat="1" applyFont="1" applyFill="1" applyBorder="1" applyAlignment="1" applyProtection="1">
      <alignment horizontal="center" vertical="center"/>
      <protection hidden="1"/>
    </xf>
    <xf numFmtId="0" fontId="83" fillId="12" borderId="242" xfId="0" applyFont="1" applyFill="1" applyBorder="1" applyAlignment="1">
      <alignment horizontal="center" vertical="center"/>
    </xf>
    <xf numFmtId="0" fontId="88" fillId="0" borderId="23" xfId="0" applyFont="1" applyBorder="1" applyAlignment="1" applyProtection="1">
      <alignment horizontal="right" vertical="center"/>
      <protection hidden="1"/>
    </xf>
    <xf numFmtId="0" fontId="88" fillId="0" borderId="16" xfId="0" applyFont="1" applyBorder="1" applyAlignment="1" applyProtection="1">
      <alignment horizontal="right" vertical="center"/>
      <protection hidden="1"/>
    </xf>
    <xf numFmtId="0" fontId="121" fillId="0" borderId="243" xfId="0" applyFont="1" applyBorder="1" applyAlignment="1" applyProtection="1">
      <alignment horizontal="center" vertical="center"/>
      <protection hidden="1"/>
    </xf>
    <xf numFmtId="0" fontId="121" fillId="0" borderId="238" xfId="0" applyFont="1" applyBorder="1" applyAlignment="1" applyProtection="1">
      <alignment horizontal="center" vertical="center"/>
      <protection hidden="1"/>
    </xf>
    <xf numFmtId="0" fontId="121" fillId="18" borderId="243" xfId="0" applyFont="1" applyFill="1" applyBorder="1" applyAlignment="1" applyProtection="1">
      <alignment horizontal="center" vertical="center"/>
      <protection hidden="1"/>
    </xf>
    <xf numFmtId="0" fontId="121" fillId="18" borderId="238" xfId="0" applyFont="1" applyFill="1" applyBorder="1" applyAlignment="1" applyProtection="1">
      <alignment horizontal="center" vertical="center"/>
      <protection hidden="1"/>
    </xf>
    <xf numFmtId="0" fontId="94" fillId="19" borderId="259" xfId="0" applyFont="1" applyFill="1" applyBorder="1" applyAlignment="1" applyProtection="1">
      <alignment horizontal="left" vertical="center"/>
      <protection locked="0" hidden="1"/>
    </xf>
    <xf numFmtId="0" fontId="94" fillId="19" borderId="262" xfId="0" applyFont="1" applyFill="1" applyBorder="1" applyAlignment="1" applyProtection="1">
      <alignment horizontal="left" vertical="center"/>
      <protection locked="0" hidden="1"/>
    </xf>
    <xf numFmtId="0" fontId="71" fillId="9" borderId="244" xfId="0" applyFont="1" applyFill="1" applyBorder="1" applyAlignment="1" applyProtection="1">
      <alignment horizontal="center" vertical="center"/>
      <protection hidden="1"/>
    </xf>
    <xf numFmtId="0" fontId="71" fillId="9" borderId="245" xfId="0" applyFont="1" applyFill="1" applyBorder="1" applyAlignment="1" applyProtection="1">
      <alignment horizontal="center" vertical="center"/>
      <protection hidden="1"/>
    </xf>
    <xf numFmtId="0" fontId="85" fillId="19" borderId="0" xfId="0" applyFont="1" applyFill="1" applyAlignment="1" applyProtection="1">
      <alignment horizontal="center" vertical="center"/>
      <protection locked="0" hidden="1"/>
    </xf>
    <xf numFmtId="0" fontId="85" fillId="19" borderId="12" xfId="0" applyFont="1" applyFill="1" applyBorder="1" applyAlignment="1" applyProtection="1">
      <alignment horizontal="center" vertical="center"/>
      <protection locked="0" hidden="1"/>
    </xf>
    <xf numFmtId="10" fontId="75" fillId="0" borderId="281" xfId="0" applyNumberFormat="1" applyFont="1" applyBorder="1" applyAlignment="1" applyProtection="1">
      <alignment horizontal="left" vertical="center"/>
      <protection hidden="1"/>
    </xf>
    <xf numFmtId="0" fontId="160" fillId="17" borderId="249" xfId="0" applyFont="1" applyFill="1" applyBorder="1" applyAlignment="1" applyProtection="1">
      <alignment horizontal="center" vertical="center" wrapText="1"/>
      <protection hidden="1"/>
    </xf>
    <xf numFmtId="0" fontId="160" fillId="17" borderId="244" xfId="0" applyFont="1" applyFill="1" applyBorder="1" applyAlignment="1" applyProtection="1">
      <alignment horizontal="center" vertical="center" wrapText="1"/>
      <protection hidden="1"/>
    </xf>
    <xf numFmtId="0" fontId="160" fillId="17" borderId="250" xfId="0" applyFont="1" applyFill="1" applyBorder="1" applyAlignment="1" applyProtection="1">
      <alignment horizontal="center" vertical="center" wrapText="1"/>
      <protection hidden="1"/>
    </xf>
    <xf numFmtId="0" fontId="157" fillId="17" borderId="150" xfId="20" applyFont="1" applyFill="1" applyBorder="1" applyAlignment="1" applyProtection="1">
      <alignment horizontal="center" vertical="center" wrapText="1"/>
      <protection locked="0" hidden="1"/>
    </xf>
    <xf numFmtId="0" fontId="157" fillId="17" borderId="178" xfId="20" applyFont="1" applyFill="1" applyBorder="1" applyAlignment="1" applyProtection="1">
      <alignment horizontal="center" vertical="center" wrapText="1"/>
      <protection locked="0" hidden="1"/>
    </xf>
    <xf numFmtId="0" fontId="157" fillId="17" borderId="139" xfId="20" applyFont="1" applyFill="1" applyBorder="1" applyAlignment="1" applyProtection="1">
      <alignment horizontal="center" vertical="center" wrapText="1"/>
      <protection locked="0" hidden="1"/>
    </xf>
    <xf numFmtId="0" fontId="83" fillId="0" borderId="2" xfId="0" applyFont="1" applyBorder="1" applyAlignment="1">
      <alignment horizontal="right" vertical="center"/>
    </xf>
    <xf numFmtId="0" fontId="83" fillId="0" borderId="0" xfId="0" applyFont="1" applyAlignment="1">
      <alignment horizontal="right" vertical="center"/>
    </xf>
    <xf numFmtId="4" fontId="83" fillId="0" borderId="238" xfId="0" applyNumberFormat="1" applyFont="1" applyBorder="1" applyAlignment="1">
      <alignment vertical="center"/>
    </xf>
    <xf numFmtId="4" fontId="83" fillId="0" borderId="239" xfId="0" applyNumberFormat="1" applyFont="1" applyBorder="1" applyAlignment="1">
      <alignment vertical="center"/>
    </xf>
    <xf numFmtId="0" fontId="234" fillId="0" borderId="66" xfId="0" applyFont="1" applyBorder="1" applyAlignment="1">
      <alignment horizontal="right" vertical="center"/>
    </xf>
    <xf numFmtId="0" fontId="234" fillId="0" borderId="67" xfId="0" applyFont="1" applyBorder="1" applyAlignment="1">
      <alignment horizontal="right" vertical="center"/>
    </xf>
    <xf numFmtId="0" fontId="234" fillId="0" borderId="68" xfId="0" applyFont="1" applyBorder="1" applyAlignment="1">
      <alignment horizontal="right" vertical="center"/>
    </xf>
    <xf numFmtId="0" fontId="83" fillId="0" borderId="69" xfId="0" applyFont="1" applyBorder="1" applyAlignment="1">
      <alignment horizontal="right" vertical="center"/>
    </xf>
    <xf numFmtId="0" fontId="85" fillId="19" borderId="70" xfId="0" applyFont="1" applyFill="1" applyBorder="1" applyAlignment="1" applyProtection="1">
      <alignment horizontal="center" vertical="center"/>
      <protection locked="0" hidden="1"/>
    </xf>
    <xf numFmtId="0" fontId="83" fillId="0" borderId="92" xfId="0" applyFont="1" applyBorder="1" applyAlignment="1">
      <alignment horizontal="right" vertical="center"/>
    </xf>
    <xf numFmtId="0" fontId="83" fillId="0" borderId="71" xfId="0" applyFont="1" applyBorder="1" applyAlignment="1">
      <alignment horizontal="right" vertical="center"/>
    </xf>
    <xf numFmtId="0" fontId="85" fillId="19" borderId="71" xfId="0" applyFont="1" applyFill="1" applyBorder="1" applyAlignment="1" applyProtection="1">
      <alignment horizontal="center" vertical="center"/>
      <protection locked="0" hidden="1"/>
    </xf>
    <xf numFmtId="0" fontId="85" fillId="19" borderId="72" xfId="0" applyFont="1" applyFill="1" applyBorder="1" applyAlignment="1" applyProtection="1">
      <alignment horizontal="center" vertical="center"/>
      <protection locked="0" hidden="1"/>
    </xf>
    <xf numFmtId="0" fontId="114" fillId="0" borderId="228" xfId="0" applyFont="1" applyBorder="1" applyAlignment="1">
      <alignment horizontal="right" vertical="center"/>
    </xf>
    <xf numFmtId="0" fontId="114" fillId="0" borderId="229" xfId="0" applyFont="1" applyBorder="1" applyAlignment="1">
      <alignment horizontal="right" vertical="center"/>
    </xf>
    <xf numFmtId="0" fontId="72" fillId="9" borderId="0" xfId="0" applyFont="1" applyFill="1" applyAlignment="1">
      <alignment horizontal="right" vertical="center"/>
    </xf>
    <xf numFmtId="0" fontId="86" fillId="19" borderId="0" xfId="0" applyFont="1" applyFill="1" applyAlignment="1" applyProtection="1">
      <alignment vertical="center"/>
      <protection locked="0"/>
    </xf>
    <xf numFmtId="0" fontId="86" fillId="19" borderId="12" xfId="0" applyFont="1" applyFill="1" applyBorder="1" applyAlignment="1" applyProtection="1">
      <alignment vertical="center"/>
      <protection locked="0"/>
    </xf>
    <xf numFmtId="0" fontId="72" fillId="9" borderId="95" xfId="0" applyFont="1" applyFill="1" applyBorder="1" applyAlignment="1">
      <alignment horizontal="right" vertical="center"/>
    </xf>
    <xf numFmtId="0" fontId="234" fillId="0" borderId="228" xfId="0" applyFont="1" applyBorder="1" applyAlignment="1">
      <alignment horizontal="right" vertical="center"/>
    </xf>
    <xf numFmtId="0" fontId="234" fillId="0" borderId="245" xfId="0" applyFont="1" applyBorder="1" applyAlignment="1">
      <alignment horizontal="right" vertical="center"/>
    </xf>
    <xf numFmtId="0" fontId="94" fillId="19" borderId="65" xfId="0" applyFont="1" applyFill="1" applyBorder="1" applyAlignment="1" applyProtection="1">
      <alignment horizontal="left" vertical="center"/>
      <protection locked="0" hidden="1"/>
    </xf>
    <xf numFmtId="0" fontId="95" fillId="19" borderId="61" xfId="0" applyFont="1" applyFill="1" applyBorder="1" applyAlignment="1" applyProtection="1">
      <alignment horizontal="left" vertical="center"/>
      <protection locked="0"/>
    </xf>
    <xf numFmtId="0" fontId="0" fillId="0" borderId="61" xfId="0" applyBorder="1" applyAlignment="1" applyProtection="1">
      <alignment vertical="center"/>
      <protection locked="0"/>
    </xf>
    <xf numFmtId="0" fontId="0" fillId="0" borderId="280" xfId="0" applyBorder="1" applyAlignment="1" applyProtection="1">
      <alignment vertical="center"/>
      <protection locked="0"/>
    </xf>
    <xf numFmtId="10" fontId="74" fillId="0" borderId="222" xfId="0" applyNumberFormat="1" applyFont="1" applyBorder="1" applyAlignment="1" applyProtection="1">
      <alignment horizontal="left" vertical="center"/>
      <protection hidden="1"/>
    </xf>
    <xf numFmtId="0" fontId="161" fillId="0" borderId="222" xfId="0" applyFont="1" applyBorder="1" applyAlignment="1" applyProtection="1">
      <alignment horizontal="left" vertical="center"/>
      <protection hidden="1"/>
    </xf>
    <xf numFmtId="0" fontId="160" fillId="17" borderId="2" xfId="0" applyFont="1" applyFill="1" applyBorder="1" applyAlignment="1" applyProtection="1">
      <alignment horizontal="center" vertical="center" wrapText="1"/>
      <protection hidden="1"/>
    </xf>
    <xf numFmtId="0" fontId="160" fillId="17" borderId="0" xfId="0" applyFont="1" applyFill="1" applyAlignment="1">
      <alignment horizontal="center" vertical="center"/>
    </xf>
    <xf numFmtId="0" fontId="160" fillId="17" borderId="12" xfId="0" applyFont="1" applyFill="1" applyBorder="1" applyAlignment="1">
      <alignment horizontal="center" vertical="center"/>
    </xf>
    <xf numFmtId="0" fontId="157" fillId="17" borderId="150" xfId="20" applyFont="1" applyFill="1" applyBorder="1" applyAlignment="1" applyProtection="1">
      <alignment horizontal="center" vertical="center" wrapText="1"/>
      <protection hidden="1"/>
    </xf>
    <xf numFmtId="0" fontId="157" fillId="17" borderId="178" xfId="20" applyFont="1" applyFill="1" applyBorder="1" applyAlignment="1">
      <alignment horizontal="center" vertical="center"/>
    </xf>
    <xf numFmtId="0" fontId="157" fillId="17" borderId="139" xfId="20" applyFont="1" applyFill="1" applyBorder="1" applyAlignment="1">
      <alignment horizontal="center" vertical="center"/>
    </xf>
    <xf numFmtId="0" fontId="98" fillId="9" borderId="0" xfId="0" applyFont="1" applyFill="1" applyAlignment="1">
      <alignment horizontal="right" vertical="center"/>
    </xf>
    <xf numFmtId="0" fontId="114" fillId="0" borderId="0" xfId="0" applyFont="1" applyAlignment="1">
      <alignment horizontal="right" vertical="center"/>
    </xf>
    <xf numFmtId="0" fontId="114" fillId="0" borderId="12" xfId="0" applyFont="1" applyBorder="1" applyAlignment="1">
      <alignment horizontal="right" vertical="center"/>
    </xf>
    <xf numFmtId="0" fontId="221" fillId="0" borderId="66" xfId="0" applyFont="1" applyBorder="1" applyAlignment="1">
      <alignment horizontal="right" vertical="center"/>
    </xf>
    <xf numFmtId="0" fontId="222" fillId="0" borderId="67" xfId="0" applyFont="1" applyBorder="1" applyAlignment="1">
      <alignment horizontal="right" vertical="center"/>
    </xf>
    <xf numFmtId="0" fontId="222" fillId="0" borderId="68" xfId="0" applyFont="1" applyBorder="1" applyAlignment="1">
      <alignment horizontal="right" vertical="center"/>
    </xf>
    <xf numFmtId="0" fontId="235" fillId="0" borderId="67" xfId="0" applyFont="1" applyBorder="1" applyAlignment="1">
      <alignment horizontal="right" vertical="center"/>
    </xf>
    <xf numFmtId="0" fontId="235" fillId="0" borderId="68" xfId="0" applyFont="1" applyBorder="1" applyAlignment="1">
      <alignment horizontal="right" vertical="center"/>
    </xf>
    <xf numFmtId="4" fontId="87" fillId="0" borderId="180" xfId="0" applyNumberFormat="1" applyFont="1" applyBorder="1" applyAlignment="1" applyProtection="1">
      <alignment horizontal="center" vertical="center"/>
      <protection hidden="1"/>
    </xf>
    <xf numFmtId="4" fontId="152" fillId="0" borderId="161" xfId="0" applyNumberFormat="1" applyFont="1" applyBorder="1" applyAlignment="1">
      <alignment vertical="center"/>
    </xf>
    <xf numFmtId="4" fontId="152" fillId="0" borderId="167" xfId="0" applyNumberFormat="1" applyFont="1" applyBorder="1" applyAlignment="1">
      <alignment vertical="center"/>
    </xf>
    <xf numFmtId="4" fontId="83" fillId="0" borderId="161" xfId="0" applyNumberFormat="1" applyFont="1" applyBorder="1" applyAlignment="1">
      <alignment vertical="center"/>
    </xf>
    <xf numFmtId="4" fontId="83" fillId="0" borderId="162" xfId="0" applyNumberFormat="1" applyFont="1" applyBorder="1" applyAlignment="1">
      <alignment vertical="center"/>
    </xf>
    <xf numFmtId="4" fontId="87" fillId="0" borderId="177" xfId="0" applyNumberFormat="1" applyFont="1" applyBorder="1" applyAlignment="1" applyProtection="1">
      <alignment horizontal="center" vertical="center"/>
      <protection hidden="1"/>
    </xf>
    <xf numFmtId="4" fontId="83" fillId="0" borderId="179" xfId="0" applyNumberFormat="1" applyFont="1" applyBorder="1" applyAlignment="1">
      <alignment vertical="center"/>
    </xf>
    <xf numFmtId="0" fontId="98" fillId="9" borderId="164" xfId="0" applyFont="1" applyFill="1" applyBorder="1" applyAlignment="1">
      <alignment horizontal="right" vertical="center"/>
    </xf>
    <xf numFmtId="0" fontId="114" fillId="0" borderId="164" xfId="0" applyFont="1" applyBorder="1" applyAlignment="1">
      <alignment horizontal="right" vertical="center"/>
    </xf>
    <xf numFmtId="0" fontId="114" fillId="0" borderId="165" xfId="0" applyFont="1" applyBorder="1" applyAlignment="1">
      <alignment horizontal="right" vertical="center"/>
    </xf>
    <xf numFmtId="4" fontId="83" fillId="0" borderId="167" xfId="0" applyNumberFormat="1" applyFont="1" applyBorder="1" applyAlignment="1">
      <alignment vertical="center"/>
    </xf>
    <xf numFmtId="0" fontId="72" fillId="9" borderId="82" xfId="0" applyFont="1" applyFill="1" applyBorder="1" applyAlignment="1">
      <alignment horizontal="right" vertical="center"/>
    </xf>
    <xf numFmtId="0" fontId="86" fillId="19" borderId="14" xfId="0" applyFont="1" applyFill="1" applyBorder="1" applyAlignment="1" applyProtection="1">
      <alignment vertical="center"/>
      <protection locked="0"/>
    </xf>
    <xf numFmtId="0" fontId="160" fillId="17" borderId="52" xfId="0" applyFont="1" applyFill="1" applyBorder="1" applyAlignment="1" applyProtection="1">
      <alignment horizontal="center" vertical="center" wrapText="1"/>
      <protection hidden="1"/>
    </xf>
    <xf numFmtId="0" fontId="160" fillId="17" borderId="51" xfId="0" applyFont="1" applyFill="1" applyBorder="1" applyAlignment="1">
      <alignment horizontal="center" vertical="center"/>
    </xf>
    <xf numFmtId="0" fontId="160" fillId="17" borderId="107" xfId="0" applyFont="1" applyFill="1" applyBorder="1" applyAlignment="1">
      <alignment horizontal="center" vertical="center"/>
    </xf>
    <xf numFmtId="0" fontId="157" fillId="17" borderId="150" xfId="20" quotePrefix="1" applyFont="1" applyFill="1" applyBorder="1" applyAlignment="1" applyProtection="1">
      <alignment horizontal="center" vertical="center" wrapText="1"/>
      <protection hidden="1"/>
    </xf>
    <xf numFmtId="0" fontId="157" fillId="17" borderId="178" xfId="20" applyFont="1" applyFill="1" applyBorder="1" applyAlignment="1" applyProtection="1">
      <alignment horizontal="center" vertical="center"/>
    </xf>
    <xf numFmtId="0" fontId="157" fillId="17" borderId="139" xfId="20" applyFont="1" applyFill="1" applyBorder="1" applyAlignment="1" applyProtection="1">
      <alignment horizontal="center" vertical="center"/>
    </xf>
    <xf numFmtId="0" fontId="228" fillId="7" borderId="298" xfId="20" applyFont="1" applyFill="1" applyBorder="1" applyAlignment="1" applyProtection="1">
      <alignment horizontal="right" vertical="center"/>
      <protection locked="0" hidden="1"/>
    </xf>
    <xf numFmtId="0" fontId="228" fillId="0" borderId="298" xfId="20" applyFont="1" applyBorder="1" applyAlignment="1" applyProtection="1">
      <alignment vertical="center"/>
      <protection locked="0" hidden="1"/>
    </xf>
    <xf numFmtId="8" fontId="89" fillId="12" borderId="98" xfId="0" applyNumberFormat="1" applyFont="1" applyFill="1" applyBorder="1" applyAlignment="1" applyProtection="1">
      <alignment horizontal="center" vertical="center"/>
      <protection hidden="1"/>
    </xf>
    <xf numFmtId="0" fontId="83" fillId="12" borderId="99" xfId="0" applyFont="1" applyFill="1" applyBorder="1" applyAlignment="1">
      <alignment horizontal="center" vertical="center"/>
    </xf>
    <xf numFmtId="0" fontId="72" fillId="9" borderId="81" xfId="0" applyFont="1" applyFill="1" applyBorder="1" applyAlignment="1">
      <alignment horizontal="right" vertical="center"/>
    </xf>
    <xf numFmtId="0" fontId="94" fillId="19" borderId="2" xfId="0" applyFont="1" applyFill="1" applyBorder="1" applyAlignment="1" applyProtection="1">
      <alignment horizontal="left" vertical="center"/>
      <protection locked="0" hidden="1"/>
    </xf>
    <xf numFmtId="0" fontId="95" fillId="19" borderId="0" xfId="0" applyFont="1" applyFill="1" applyAlignment="1" applyProtection="1">
      <alignment horizontal="lef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160" fillId="17" borderId="76" xfId="0" applyFont="1" applyFill="1" applyBorder="1" applyAlignment="1" applyProtection="1">
      <alignment horizontal="center" vertical="center" wrapText="1"/>
      <protection hidden="1"/>
    </xf>
    <xf numFmtId="0" fontId="160" fillId="17" borderId="77" xfId="0" applyFont="1" applyFill="1" applyBorder="1" applyAlignment="1">
      <alignment horizontal="center" vertical="center"/>
    </xf>
    <xf numFmtId="0" fontId="160" fillId="17" borderId="78" xfId="0" applyFont="1" applyFill="1" applyBorder="1" applyAlignment="1">
      <alignment horizontal="center" vertical="center"/>
    </xf>
    <xf numFmtId="0" fontId="86" fillId="19" borderId="80" xfId="0" applyFont="1" applyFill="1" applyBorder="1" applyAlignment="1" applyProtection="1">
      <alignment vertical="center"/>
      <protection locked="0"/>
    </xf>
    <xf numFmtId="0" fontId="88" fillId="0" borderId="121" xfId="0" applyFont="1" applyBorder="1" applyAlignment="1" applyProtection="1">
      <alignment horizontal="right" vertical="center"/>
      <protection hidden="1"/>
    </xf>
    <xf numFmtId="0" fontId="129" fillId="0" borderId="122" xfId="0" applyFont="1" applyBorder="1" applyAlignment="1" applyProtection="1">
      <alignment horizontal="right" vertical="center"/>
      <protection hidden="1"/>
    </xf>
    <xf numFmtId="0" fontId="0" fillId="19" borderId="61" xfId="0" applyFill="1" applyBorder="1" applyAlignment="1" applyProtection="1">
      <alignment vertical="center"/>
      <protection locked="0"/>
    </xf>
    <xf numFmtId="0" fontId="0" fillId="19" borderId="280" xfId="0" applyFill="1" applyBorder="1" applyAlignment="1" applyProtection="1">
      <alignment vertical="center"/>
      <protection locked="0"/>
    </xf>
    <xf numFmtId="8" fontId="89" fillId="12" borderId="182" xfId="0" applyNumberFormat="1" applyFont="1" applyFill="1" applyBorder="1" applyAlignment="1" applyProtection="1">
      <alignment horizontal="center" vertical="center"/>
      <protection hidden="1"/>
    </xf>
    <xf numFmtId="0" fontId="83" fillId="12" borderId="185" xfId="0" applyFont="1" applyFill="1" applyBorder="1" applyAlignment="1">
      <alignment horizontal="center" vertical="center"/>
    </xf>
    <xf numFmtId="10" fontId="110" fillId="0" borderId="161" xfId="0" applyNumberFormat="1" applyFont="1" applyBorder="1" applyAlignment="1" applyProtection="1">
      <alignment horizontal="left" vertical="center"/>
      <protection hidden="1"/>
    </xf>
    <xf numFmtId="0" fontId="83" fillId="0" borderId="161" xfId="0" applyFont="1" applyBorder="1" applyAlignment="1" applyProtection="1">
      <alignment horizontal="left" vertical="center"/>
      <protection hidden="1"/>
    </xf>
    <xf numFmtId="0" fontId="85" fillId="19" borderId="91" xfId="0" applyFont="1" applyFill="1" applyBorder="1" applyAlignment="1" applyProtection="1">
      <alignment horizontal="center" vertical="center"/>
      <protection locked="0" hidden="1"/>
    </xf>
    <xf numFmtId="0" fontId="86" fillId="19" borderId="91" xfId="0" applyFont="1" applyFill="1" applyBorder="1" applyAlignment="1" applyProtection="1">
      <alignment vertical="center"/>
      <protection locked="0"/>
    </xf>
    <xf numFmtId="0" fontId="86" fillId="19" borderId="103" xfId="0" applyFont="1" applyFill="1" applyBorder="1" applyAlignment="1" applyProtection="1">
      <alignment vertical="center"/>
      <protection locked="0"/>
    </xf>
    <xf numFmtId="0" fontId="89" fillId="9" borderId="206" xfId="0" applyFont="1" applyFill="1" applyBorder="1" applyAlignment="1">
      <alignment horizontal="right" vertical="center"/>
    </xf>
    <xf numFmtId="0" fontId="112" fillId="0" borderId="164" xfId="0" applyFont="1" applyBorder="1" applyAlignment="1">
      <alignment horizontal="right" vertical="center"/>
    </xf>
    <xf numFmtId="0" fontId="112" fillId="0" borderId="205" xfId="0" applyFont="1" applyBorder="1" applyAlignment="1">
      <alignment horizontal="right" vertical="center"/>
    </xf>
    <xf numFmtId="8" fontId="89" fillId="12" borderId="164" xfId="0" applyNumberFormat="1" applyFont="1" applyFill="1" applyBorder="1" applyAlignment="1" applyProtection="1">
      <alignment horizontal="center" vertical="center"/>
      <protection hidden="1"/>
    </xf>
    <xf numFmtId="0" fontId="83" fillId="12" borderId="165" xfId="0" applyFont="1" applyFill="1" applyBorder="1" applyAlignment="1">
      <alignment horizontal="center" vertical="center"/>
    </xf>
    <xf numFmtId="165" fontId="62" fillId="19" borderId="187" xfId="0" applyNumberFormat="1" applyFont="1" applyFill="1" applyBorder="1" applyAlignment="1" applyProtection="1">
      <alignment vertical="center"/>
      <protection locked="0" hidden="1"/>
    </xf>
    <xf numFmtId="0" fontId="106" fillId="19" borderId="128" xfId="0" applyFont="1" applyFill="1" applyBorder="1" applyAlignment="1" applyProtection="1">
      <alignment vertical="center"/>
      <protection locked="0"/>
    </xf>
    <xf numFmtId="0" fontId="75" fillId="0" borderId="186" xfId="0" applyFont="1" applyBorder="1" applyAlignment="1" applyProtection="1">
      <alignment horizontal="right" vertical="center"/>
      <protection hidden="1"/>
    </xf>
    <xf numFmtId="0" fontId="83" fillId="0" borderId="150" xfId="0" applyFont="1" applyBorder="1" applyAlignment="1">
      <alignment horizontal="right" vertical="center"/>
    </xf>
    <xf numFmtId="165" fontId="12" fillId="19" borderId="165" xfId="0" applyNumberFormat="1" applyFont="1" applyFill="1" applyBorder="1" applyAlignment="1" applyProtection="1">
      <alignment vertical="center"/>
      <protection locked="0" hidden="1"/>
    </xf>
    <xf numFmtId="0" fontId="83" fillId="19" borderId="139" xfId="0" applyFont="1" applyFill="1" applyBorder="1" applyAlignment="1" applyProtection="1">
      <alignment vertical="center"/>
      <protection locked="0"/>
    </xf>
    <xf numFmtId="8" fontId="89" fillId="12" borderId="24" xfId="0" applyNumberFormat="1" applyFont="1" applyFill="1" applyBorder="1" applyAlignment="1" applyProtection="1">
      <alignment horizontal="center" vertical="center"/>
      <protection hidden="1"/>
    </xf>
    <xf numFmtId="0" fontId="83" fillId="12" borderId="113" xfId="0" applyFont="1" applyFill="1" applyBorder="1" applyAlignment="1">
      <alignment horizontal="center" vertical="center"/>
    </xf>
    <xf numFmtId="0" fontId="86" fillId="19" borderId="70" xfId="0" applyFont="1" applyFill="1" applyBorder="1" applyAlignment="1" applyProtection="1">
      <alignment vertical="center"/>
      <protection locked="0"/>
    </xf>
    <xf numFmtId="0" fontId="88" fillId="0" borderId="199" xfId="0" applyFont="1" applyBorder="1" applyAlignment="1" applyProtection="1">
      <alignment horizontal="right" vertical="center"/>
      <protection hidden="1"/>
    </xf>
    <xf numFmtId="0" fontId="88" fillId="0" borderId="182" xfId="0" applyFont="1" applyBorder="1" applyAlignment="1" applyProtection="1">
      <alignment horizontal="right" vertical="center"/>
      <protection hidden="1"/>
    </xf>
    <xf numFmtId="0" fontId="88" fillId="0" borderId="108" xfId="0" applyFont="1" applyBorder="1" applyAlignment="1" applyProtection="1">
      <alignment horizontal="right" vertical="center"/>
      <protection hidden="1"/>
    </xf>
    <xf numFmtId="0" fontId="88" fillId="0" borderId="24" xfId="0" applyFont="1" applyBorder="1" applyAlignment="1" applyProtection="1">
      <alignment horizontal="right" vertical="center"/>
      <protection hidden="1"/>
    </xf>
    <xf numFmtId="0" fontId="60" fillId="3" borderId="299" xfId="0" applyFont="1" applyFill="1" applyBorder="1" applyAlignment="1" applyProtection="1">
      <alignment horizontal="left" vertical="center"/>
      <protection hidden="1"/>
    </xf>
    <xf numFmtId="0" fontId="0" fillId="0" borderId="300" xfId="0" applyBorder="1" applyAlignment="1">
      <alignment vertical="center"/>
    </xf>
    <xf numFmtId="0" fontId="0" fillId="0" borderId="261" xfId="0" applyBorder="1" applyAlignment="1">
      <alignment vertical="center"/>
    </xf>
    <xf numFmtId="0" fontId="0" fillId="0" borderId="260" xfId="0" applyBorder="1" applyAlignment="1">
      <alignment vertical="center"/>
    </xf>
    <xf numFmtId="0" fontId="73" fillId="0" borderId="188" xfId="0" applyFont="1" applyBorder="1" applyAlignment="1" applyProtection="1">
      <alignment horizontal="center" vertical="center"/>
      <protection hidden="1"/>
    </xf>
    <xf numFmtId="0" fontId="105" fillId="0" borderId="41" xfId="0" applyFont="1" applyBorder="1" applyAlignment="1">
      <alignment horizontal="center" vertical="center"/>
    </xf>
    <xf numFmtId="0" fontId="87" fillId="0" borderId="180" xfId="0" applyFont="1" applyBorder="1" applyAlignment="1" applyProtection="1">
      <alignment horizontal="center" vertical="center"/>
      <protection hidden="1"/>
    </xf>
    <xf numFmtId="0" fontId="83" fillId="0" borderId="161" xfId="0" applyFont="1" applyBorder="1" applyAlignment="1">
      <alignment vertical="center"/>
    </xf>
    <xf numFmtId="0" fontId="83" fillId="0" borderId="209" xfId="0" applyFont="1" applyBorder="1" applyAlignment="1">
      <alignment vertical="center"/>
    </xf>
    <xf numFmtId="0" fontId="87" fillId="0" borderId="212" xfId="0" applyFont="1" applyBorder="1" applyAlignment="1" applyProtection="1">
      <alignment horizontal="center" vertical="center"/>
      <protection hidden="1"/>
    </xf>
    <xf numFmtId="0" fontId="83" fillId="0" borderId="164" xfId="0" applyFont="1" applyBorder="1" applyAlignment="1">
      <alignment vertical="center"/>
    </xf>
    <xf numFmtId="0" fontId="83" fillId="0" borderId="165" xfId="0" applyFont="1" applyBorder="1" applyAlignment="1">
      <alignment vertical="center"/>
    </xf>
    <xf numFmtId="0" fontId="83" fillId="0" borderId="89" xfId="0" applyFont="1" applyBorder="1" applyAlignment="1">
      <alignment horizontal="right" vertical="center"/>
    </xf>
    <xf numFmtId="0" fontId="86" fillId="19" borderId="102" xfId="0" applyFont="1" applyFill="1" applyBorder="1" applyAlignment="1" applyProtection="1">
      <alignment vertical="center"/>
      <protection locked="0"/>
    </xf>
    <xf numFmtId="0" fontId="157" fillId="17" borderId="79" xfId="20" applyFont="1" applyFill="1" applyBorder="1" applyAlignment="1" applyProtection="1">
      <alignment horizontal="center" vertical="center" wrapText="1"/>
      <protection hidden="1"/>
    </xf>
    <xf numFmtId="0" fontId="157" fillId="17" borderId="80" xfId="20" applyFont="1" applyFill="1" applyBorder="1" applyAlignment="1" applyProtection="1">
      <alignment horizontal="center" vertical="center"/>
    </xf>
    <xf numFmtId="0" fontId="89" fillId="9" borderId="81" xfId="0" applyFont="1" applyFill="1" applyBorder="1" applyAlignment="1">
      <alignment horizontal="right" vertical="center"/>
    </xf>
    <xf numFmtId="0" fontId="112" fillId="0" borderId="0" xfId="0" applyFont="1" applyAlignment="1">
      <alignment horizontal="right" vertical="center"/>
    </xf>
    <xf numFmtId="0" fontId="112" fillId="0" borderId="14" xfId="0" applyFont="1" applyBorder="1" applyAlignment="1">
      <alignment horizontal="right" vertical="center"/>
    </xf>
    <xf numFmtId="0" fontId="221" fillId="0" borderId="2" xfId="0" applyFont="1" applyBorder="1" applyAlignment="1">
      <alignment horizontal="right" vertical="center"/>
    </xf>
    <xf numFmtId="0" fontId="222" fillId="0" borderId="0" xfId="0" applyFont="1" applyAlignment="1">
      <alignment horizontal="right" vertical="center"/>
    </xf>
    <xf numFmtId="0" fontId="222" fillId="0" borderId="12" xfId="0" applyFont="1" applyBorder="1" applyAlignment="1">
      <alignment horizontal="right" vertical="center"/>
    </xf>
    <xf numFmtId="0" fontId="83" fillId="0" borderId="178" xfId="0" applyFont="1" applyBorder="1" applyAlignment="1">
      <alignment horizontal="right" vertical="center"/>
    </xf>
    <xf numFmtId="0" fontId="12" fillId="2" borderId="13"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87" fillId="0" borderId="237" xfId="0" applyFont="1" applyBorder="1" applyAlignment="1" applyProtection="1">
      <alignment horizontal="center" vertical="center"/>
      <protection hidden="1"/>
    </xf>
    <xf numFmtId="0" fontId="87" fillId="0" borderId="238" xfId="0" applyFont="1" applyBorder="1" applyAlignment="1" applyProtection="1">
      <alignment horizontal="center" vertical="center"/>
      <protection hidden="1"/>
    </xf>
    <xf numFmtId="0" fontId="87" fillId="0" borderId="239" xfId="0" applyFont="1" applyBorder="1" applyAlignment="1" applyProtection="1">
      <alignment horizontal="center" vertical="center"/>
      <protection hidden="1"/>
    </xf>
    <xf numFmtId="8" fontId="89" fillId="12" borderId="16" xfId="0" applyNumberFormat="1" applyFont="1" applyFill="1" applyBorder="1" applyAlignment="1" applyProtection="1">
      <alignment horizontal="center" vertical="center"/>
      <protection hidden="1"/>
    </xf>
    <xf numFmtId="0" fontId="83" fillId="12" borderId="22" xfId="0" applyFont="1" applyFill="1" applyBorder="1" applyAlignment="1">
      <alignment horizontal="center" vertical="center"/>
    </xf>
    <xf numFmtId="0" fontId="234" fillId="0" borderId="229" xfId="0" applyFont="1" applyBorder="1" applyAlignment="1">
      <alignment horizontal="right" vertical="center"/>
    </xf>
    <xf numFmtId="0" fontId="157" fillId="17" borderId="178" xfId="20" applyFont="1" applyFill="1" applyBorder="1" applyAlignment="1" applyProtection="1">
      <alignment horizontal="center" vertical="center"/>
      <protection locked="0"/>
    </xf>
    <xf numFmtId="0" fontId="157" fillId="17" borderId="139" xfId="20" applyFont="1" applyFill="1" applyBorder="1" applyAlignment="1" applyProtection="1">
      <alignment horizontal="center" vertical="center"/>
      <protection locked="0"/>
    </xf>
    <xf numFmtId="0" fontId="234" fillId="0" borderId="0" xfId="0" applyFont="1" applyAlignment="1">
      <alignment horizontal="right" vertical="center"/>
    </xf>
    <xf numFmtId="0" fontId="234" fillId="0" borderId="12" xfId="0" applyFont="1" applyBorder="1" applyAlignment="1">
      <alignment horizontal="right" vertical="center"/>
    </xf>
    <xf numFmtId="0" fontId="221" fillId="0" borderId="87" xfId="0" applyFont="1" applyBorder="1" applyAlignment="1">
      <alignment horizontal="right" vertical="center"/>
    </xf>
    <xf numFmtId="0" fontId="222" fillId="0" borderId="88" xfId="0" applyFont="1" applyBorder="1" applyAlignment="1">
      <alignment horizontal="right" vertical="center"/>
    </xf>
    <xf numFmtId="0" fontId="222" fillId="0" borderId="101" xfId="0" applyFont="1" applyBorder="1" applyAlignment="1">
      <alignment horizontal="right" vertical="center"/>
    </xf>
    <xf numFmtId="0" fontId="87" fillId="0" borderId="146" xfId="0" applyFont="1" applyBorder="1" applyAlignment="1" applyProtection="1">
      <alignment horizontal="center" vertical="center"/>
      <protection hidden="1"/>
    </xf>
    <xf numFmtId="0" fontId="87" fillId="0" borderId="147" xfId="0" applyFont="1" applyBorder="1" applyAlignment="1" applyProtection="1">
      <alignment horizontal="center" vertical="center"/>
      <protection hidden="1"/>
    </xf>
    <xf numFmtId="0" fontId="87" fillId="0" borderId="148" xfId="0" applyFont="1" applyBorder="1" applyAlignment="1" applyProtection="1">
      <alignment horizontal="center" vertical="center"/>
      <protection hidden="1"/>
    </xf>
    <xf numFmtId="0" fontId="221" fillId="0" borderId="67" xfId="0" applyFont="1" applyBorder="1" applyAlignment="1">
      <alignment horizontal="right" vertical="center"/>
    </xf>
    <xf numFmtId="0" fontId="221" fillId="0" borderId="68" xfId="0" applyFont="1" applyBorder="1" applyAlignment="1">
      <alignment horizontal="right" vertical="center"/>
    </xf>
    <xf numFmtId="0" fontId="83" fillId="0" borderId="90" xfId="0" applyFont="1" applyBorder="1" applyAlignment="1">
      <alignment horizontal="right" vertical="center"/>
    </xf>
    <xf numFmtId="0" fontId="83" fillId="0" borderId="91" xfId="0" applyFont="1" applyBorder="1" applyAlignment="1">
      <alignment horizontal="right" vertical="center"/>
    </xf>
    <xf numFmtId="0" fontId="86" fillId="19" borderId="71" xfId="0" applyFont="1" applyFill="1" applyBorder="1" applyAlignment="1" applyProtection="1">
      <alignment vertical="center"/>
      <protection locked="0"/>
    </xf>
    <xf numFmtId="0" fontId="86" fillId="19" borderId="72" xfId="0" applyFont="1" applyFill="1" applyBorder="1" applyAlignment="1" applyProtection="1">
      <alignment vertical="center"/>
      <protection locked="0"/>
    </xf>
    <xf numFmtId="0" fontId="158" fillId="11" borderId="39" xfId="0" applyFont="1" applyFill="1" applyBorder="1" applyAlignment="1" applyProtection="1">
      <alignment horizontal="center" vertical="center"/>
      <protection hidden="1"/>
    </xf>
    <xf numFmtId="0" fontId="158" fillId="11" borderId="40" xfId="0" applyFont="1" applyFill="1" applyBorder="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lignment wrapText="1"/>
    </xf>
    <xf numFmtId="0" fontId="75" fillId="0" borderId="0" xfId="0" applyFont="1" applyAlignment="1">
      <alignment vertical="center" wrapText="1"/>
    </xf>
    <xf numFmtId="40" fontId="83" fillId="0" borderId="23" xfId="0" applyNumberFormat="1" applyFont="1" applyBorder="1" applyAlignment="1" applyProtection="1">
      <alignment vertical="center"/>
      <protection hidden="1"/>
    </xf>
    <xf numFmtId="40" fontId="83" fillId="0" borderId="18" xfId="0" applyNumberFormat="1" applyFont="1" applyBorder="1" applyAlignment="1" applyProtection="1">
      <alignment vertical="center"/>
      <protection hidden="1"/>
    </xf>
    <xf numFmtId="0" fontId="75" fillId="0" borderId="0" xfId="0" applyFont="1" applyAlignment="1">
      <alignment horizontal="left" vertical="center" wrapText="1"/>
    </xf>
    <xf numFmtId="0" fontId="12" fillId="0" borderId="0" xfId="0" applyFont="1" applyAlignment="1" applyProtection="1">
      <alignment vertical="center" wrapText="1"/>
      <protection hidden="1"/>
    </xf>
    <xf numFmtId="0" fontId="12" fillId="0" borderId="0" xfId="0" applyFont="1" applyAlignment="1">
      <alignment wrapText="1"/>
    </xf>
    <xf numFmtId="0" fontId="157" fillId="17" borderId="150" xfId="20" quotePrefix="1" applyFont="1" applyFill="1" applyBorder="1" applyAlignment="1" applyProtection="1">
      <alignment horizontal="center" vertical="center" wrapText="1"/>
      <protection locked="0" hidden="1"/>
    </xf>
    <xf numFmtId="8" fontId="116" fillId="3" borderId="0" xfId="0" applyNumberFormat="1" applyFont="1" applyFill="1" applyAlignment="1" applyProtection="1">
      <alignment horizontal="center" vertical="center"/>
      <protection hidden="1"/>
    </xf>
    <xf numFmtId="44" fontId="130" fillId="0" borderId="25" xfId="0" applyNumberFormat="1" applyFont="1" applyBorder="1" applyAlignment="1" applyProtection="1">
      <alignment vertical="center"/>
      <protection hidden="1"/>
    </xf>
    <xf numFmtId="44" fontId="130" fillId="0" borderId="26" xfId="0" applyNumberFormat="1" applyFont="1" applyBorder="1" applyAlignment="1" applyProtection="1">
      <alignment vertical="center"/>
      <protection hidden="1"/>
    </xf>
    <xf numFmtId="0" fontId="165" fillId="0" borderId="0" xfId="0" applyFont="1" applyAlignment="1" applyProtection="1">
      <alignment horizontal="right" vertical="center"/>
      <protection hidden="1"/>
    </xf>
    <xf numFmtId="0" fontId="101" fillId="0" borderId="97" xfId="0" applyFont="1" applyBorder="1" applyAlignment="1" applyProtection="1">
      <alignment horizontal="right" vertical="center"/>
      <protection hidden="1"/>
    </xf>
    <xf numFmtId="0" fontId="83" fillId="0" borderId="98" xfId="0" applyFont="1" applyBorder="1" applyAlignment="1" applyProtection="1">
      <alignment horizontal="right" vertical="center"/>
      <protection hidden="1"/>
    </xf>
    <xf numFmtId="0" fontId="227" fillId="19" borderId="5" xfId="0" applyFont="1" applyFill="1" applyBorder="1" applyAlignment="1" applyProtection="1">
      <alignment horizontal="left" vertical="center"/>
      <protection locked="0" hidden="1"/>
    </xf>
    <xf numFmtId="0" fontId="118" fillId="19" borderId="5" xfId="0" applyFont="1" applyFill="1" applyBorder="1" applyAlignment="1" applyProtection="1">
      <alignment vertical="center"/>
      <protection locked="0" hidden="1"/>
    </xf>
    <xf numFmtId="0" fontId="226" fillId="20" borderId="0" xfId="20" applyFont="1" applyFill="1" applyAlignment="1" applyProtection="1">
      <alignment horizontal="center" vertical="center"/>
      <protection locked="0" hidden="1"/>
    </xf>
    <xf numFmtId="0" fontId="149" fillId="17" borderId="0" xfId="0" applyFont="1" applyFill="1" applyAlignment="1" applyProtection="1">
      <alignment horizontal="center" vertical="center"/>
      <protection hidden="1"/>
    </xf>
    <xf numFmtId="0" fontId="156" fillId="17" borderId="0" xfId="0" applyFont="1" applyFill="1" applyAlignment="1">
      <alignment horizontal="center" vertical="center"/>
    </xf>
    <xf numFmtId="0" fontId="83" fillId="17" borderId="0" xfId="0" applyFont="1" applyFill="1" applyAlignment="1" applyProtection="1">
      <alignment vertical="center"/>
      <protection hidden="1"/>
    </xf>
    <xf numFmtId="0" fontId="7" fillId="17" borderId="0" xfId="0" applyFont="1" applyFill="1" applyAlignment="1">
      <alignment vertical="center"/>
    </xf>
    <xf numFmtId="0" fontId="83" fillId="17" borderId="0" xfId="0" applyFont="1" applyFill="1" applyAlignment="1" applyProtection="1">
      <alignment vertical="center" shrinkToFit="1"/>
      <protection hidden="1"/>
    </xf>
    <xf numFmtId="0" fontId="7" fillId="17" borderId="0" xfId="0" applyFont="1" applyFill="1" applyAlignment="1">
      <alignment vertical="center" shrinkToFit="1"/>
    </xf>
    <xf numFmtId="0" fontId="83" fillId="19" borderId="0" xfId="0" applyFont="1" applyFill="1" applyAlignment="1" applyProtection="1">
      <alignment vertical="center"/>
      <protection hidden="1"/>
    </xf>
    <xf numFmtId="0" fontId="7" fillId="19" borderId="0" xfId="0" applyFont="1" applyFill="1" applyAlignment="1">
      <alignment vertical="center"/>
    </xf>
    <xf numFmtId="0" fontId="112" fillId="17" borderId="0" xfId="0" applyFont="1" applyFill="1" applyAlignment="1" applyProtection="1">
      <alignment horizontal="center" vertical="center"/>
      <protection hidden="1"/>
    </xf>
    <xf numFmtId="0" fontId="83" fillId="0" borderId="6" xfId="0" applyFont="1" applyBorder="1" applyAlignment="1">
      <alignment horizontal="right" vertical="center"/>
    </xf>
    <xf numFmtId="0" fontId="83" fillId="0" borderId="111" xfId="0" applyFont="1" applyBorder="1" applyAlignment="1">
      <alignment horizontal="right" vertical="center"/>
    </xf>
    <xf numFmtId="0" fontId="174" fillId="17" borderId="0" xfId="20" applyFont="1" applyFill="1" applyBorder="1" applyAlignment="1" applyProtection="1">
      <alignment horizontal="right" vertical="center"/>
      <protection locked="0" hidden="1"/>
    </xf>
    <xf numFmtId="0" fontId="174" fillId="17" borderId="0" xfId="20" applyFont="1" applyFill="1" applyAlignment="1" applyProtection="1">
      <alignment horizontal="right" vertical="center"/>
      <protection locked="0"/>
    </xf>
    <xf numFmtId="0" fontId="83" fillId="0" borderId="154" xfId="0" applyFont="1" applyBorder="1" applyAlignment="1" applyProtection="1">
      <alignment horizontal="right" vertical="center"/>
      <protection hidden="1"/>
    </xf>
    <xf numFmtId="0" fontId="83" fillId="0" borderId="143" xfId="0" applyFont="1" applyBorder="1" applyAlignment="1">
      <alignment horizontal="right" vertical="center"/>
    </xf>
    <xf numFmtId="164" fontId="52" fillId="0" borderId="109" xfId="0" applyNumberFormat="1" applyFont="1" applyBorder="1" applyAlignment="1" applyProtection="1">
      <alignment horizontal="center" vertical="center"/>
      <protection hidden="1"/>
    </xf>
    <xf numFmtId="164" fontId="78" fillId="0" borderId="133" xfId="0" applyNumberFormat="1" applyFont="1" applyBorder="1" applyAlignment="1" applyProtection="1">
      <alignment horizontal="center" vertical="center"/>
      <protection hidden="1"/>
    </xf>
    <xf numFmtId="164" fontId="78" fillId="0" borderId="134" xfId="0" applyNumberFormat="1" applyFont="1" applyBorder="1" applyAlignment="1" applyProtection="1">
      <alignment horizontal="center" vertical="center"/>
      <protection hidden="1"/>
    </xf>
    <xf numFmtId="0" fontId="88" fillId="0" borderId="108" xfId="0" applyFont="1" applyBorder="1" applyAlignment="1" applyProtection="1">
      <alignment horizontal="right"/>
      <protection hidden="1"/>
    </xf>
    <xf numFmtId="0" fontId="88" fillId="0" borderId="24" xfId="0" applyFont="1" applyBorder="1" applyAlignment="1" applyProtection="1">
      <alignment horizontal="right"/>
      <protection hidden="1"/>
    </xf>
    <xf numFmtId="0" fontId="72" fillId="12" borderId="183" xfId="0" applyFont="1" applyFill="1" applyBorder="1" applyAlignment="1">
      <alignment horizontal="center" vertical="center"/>
    </xf>
    <xf numFmtId="0" fontId="53" fillId="0" borderId="0" xfId="0" applyFont="1" applyAlignment="1" applyProtection="1">
      <alignment horizontal="left" vertical="center"/>
      <protection hidden="1"/>
    </xf>
    <xf numFmtId="0" fontId="158" fillId="11" borderId="168" xfId="0" applyFont="1" applyFill="1" applyBorder="1" applyAlignment="1" applyProtection="1">
      <alignment horizontal="center" vertical="center"/>
      <protection hidden="1"/>
    </xf>
    <xf numFmtId="0" fontId="158" fillId="11" borderId="167" xfId="0" applyFont="1" applyFill="1" applyBorder="1" applyAlignment="1" applyProtection="1">
      <alignment horizontal="center" vertical="center"/>
      <protection hidden="1"/>
    </xf>
    <xf numFmtId="0" fontId="159" fillId="17" borderId="0" xfId="0" applyFont="1" applyFill="1" applyAlignment="1" applyProtection="1">
      <alignment horizontal="right" vertical="center"/>
      <protection hidden="1"/>
    </xf>
    <xf numFmtId="0" fontId="159" fillId="17" borderId="0" xfId="0" applyFont="1" applyFill="1" applyAlignment="1" applyProtection="1">
      <alignment vertical="center"/>
      <protection hidden="1"/>
    </xf>
    <xf numFmtId="0" fontId="7" fillId="0" borderId="0" xfId="0" applyFont="1" applyAlignment="1">
      <alignment vertical="center"/>
    </xf>
    <xf numFmtId="1" fontId="52" fillId="19" borderId="0" xfId="0" applyNumberFormat="1" applyFont="1" applyFill="1" applyAlignment="1" applyProtection="1">
      <alignment horizontal="center" vertical="center"/>
      <protection locked="0" hidden="1"/>
    </xf>
    <xf numFmtId="0" fontId="7" fillId="19" borderId="0" xfId="0" applyFont="1" applyFill="1" applyAlignment="1" applyProtection="1">
      <alignment vertical="center"/>
      <protection locked="0"/>
    </xf>
    <xf numFmtId="0" fontId="234" fillId="0" borderId="110" xfId="0" applyFont="1" applyBorder="1" applyAlignment="1">
      <alignment horizontal="right" vertical="center"/>
    </xf>
    <xf numFmtId="164" fontId="52" fillId="0" borderId="163" xfId="0" applyNumberFormat="1" applyFont="1" applyBorder="1" applyAlignment="1" applyProtection="1">
      <alignment horizontal="center" vertical="center"/>
      <protection hidden="1"/>
    </xf>
    <xf numFmtId="164" fontId="78" fillId="0" borderId="164" xfId="0" applyNumberFormat="1" applyFont="1" applyBorder="1" applyAlignment="1" applyProtection="1">
      <alignment horizontal="center" vertical="center"/>
      <protection hidden="1"/>
    </xf>
    <xf numFmtId="164" fontId="78" fillId="0" borderId="165" xfId="0" applyNumberFormat="1" applyFont="1" applyBorder="1" applyAlignment="1" applyProtection="1">
      <alignment horizontal="center" vertical="center"/>
      <protection hidden="1"/>
    </xf>
    <xf numFmtId="0" fontId="147" fillId="0" borderId="0" xfId="0" applyFont="1" applyAlignment="1" applyProtection="1">
      <alignment horizontal="center" vertical="center"/>
      <protection hidden="1"/>
    </xf>
    <xf numFmtId="0" fontId="148" fillId="0" borderId="0" xfId="0" applyFont="1" applyAlignment="1">
      <alignment horizontal="center" vertical="center"/>
    </xf>
    <xf numFmtId="0" fontId="54" fillId="0" borderId="0" xfId="0" applyFont="1" applyAlignment="1" applyProtection="1">
      <alignment horizontal="center" vertical="center"/>
      <protection hidden="1"/>
    </xf>
    <xf numFmtId="0" fontId="54" fillId="0" borderId="0" xfId="0" applyFont="1" applyAlignment="1">
      <alignment horizontal="center" vertical="center"/>
    </xf>
    <xf numFmtId="0" fontId="150" fillId="0" borderId="0" xfId="0" applyFont="1" applyAlignment="1" applyProtection="1">
      <alignment horizontal="center" vertical="center"/>
      <protection hidden="1"/>
    </xf>
    <xf numFmtId="0" fontId="151" fillId="0" borderId="0" xfId="0" applyFont="1" applyAlignment="1">
      <alignment horizontal="center" vertical="center"/>
    </xf>
    <xf numFmtId="0" fontId="234" fillId="0" borderId="87" xfId="0" applyFont="1" applyBorder="1" applyAlignment="1">
      <alignment horizontal="right" vertical="center"/>
    </xf>
    <xf numFmtId="0" fontId="235" fillId="0" borderId="88" xfId="0" applyFont="1" applyBorder="1" applyAlignment="1">
      <alignment horizontal="right" vertical="center"/>
    </xf>
    <xf numFmtId="0" fontId="235" fillId="0" borderId="101" xfId="0" applyFont="1" applyBorder="1" applyAlignment="1">
      <alignment horizontal="right" vertical="center"/>
    </xf>
    <xf numFmtId="4" fontId="83" fillId="0" borderId="138" xfId="0" applyNumberFormat="1" applyFont="1" applyBorder="1" applyAlignment="1">
      <alignment vertical="center"/>
    </xf>
    <xf numFmtId="0" fontId="88" fillId="0" borderId="116" xfId="0" applyFont="1" applyBorder="1" applyAlignment="1" applyProtection="1">
      <alignment horizontal="right" vertical="center"/>
      <protection hidden="1"/>
    </xf>
    <xf numFmtId="165" fontId="157" fillId="0" borderId="11" xfId="20" applyNumberFormat="1" applyFont="1" applyBorder="1" applyAlignment="1" applyProtection="1">
      <alignment horizontal="right" vertical="center"/>
      <protection locked="0" hidden="1"/>
    </xf>
    <xf numFmtId="0" fontId="157" fillId="0" borderId="11" xfId="20" applyFont="1" applyBorder="1" applyAlignment="1" applyProtection="1">
      <alignment horizontal="right" vertical="center"/>
      <protection locked="0"/>
    </xf>
    <xf numFmtId="165" fontId="103" fillId="12" borderId="131" xfId="20" applyNumberFormat="1" applyFont="1" applyFill="1" applyBorder="1" applyAlignment="1" applyProtection="1">
      <alignment vertical="center"/>
      <protection hidden="1"/>
    </xf>
    <xf numFmtId="0" fontId="83" fillId="0" borderId="131" xfId="0" applyFont="1" applyBorder="1" applyAlignment="1">
      <alignment vertical="center"/>
    </xf>
    <xf numFmtId="0" fontId="83" fillId="0" borderId="198" xfId="0" applyFont="1" applyBorder="1" applyAlignment="1">
      <alignment vertical="center"/>
    </xf>
    <xf numFmtId="0" fontId="157" fillId="17" borderId="79" xfId="20" applyFont="1" applyFill="1" applyBorder="1" applyAlignment="1" applyProtection="1">
      <alignment horizontal="center" vertical="center" wrapText="1"/>
      <protection locked="0" hidden="1"/>
    </xf>
    <xf numFmtId="0" fontId="157" fillId="17" borderId="178" xfId="20" applyFont="1" applyFill="1" applyBorder="1" applyAlignment="1" applyProtection="1">
      <alignment horizontal="center" vertical="center"/>
      <protection locked="0" hidden="1"/>
    </xf>
    <xf numFmtId="0" fontId="157" fillId="17" borderId="80" xfId="20" applyFont="1" applyFill="1" applyBorder="1" applyAlignment="1" applyProtection="1">
      <alignment horizontal="center" vertical="center"/>
      <protection locked="0" hidden="1"/>
    </xf>
    <xf numFmtId="0" fontId="157" fillId="17" borderId="80" xfId="20" applyFont="1" applyFill="1" applyBorder="1" applyAlignment="1" applyProtection="1">
      <alignment horizontal="center" vertical="center"/>
      <protection locked="0"/>
    </xf>
    <xf numFmtId="0" fontId="0" fillId="0" borderId="0" xfId="0"/>
    <xf numFmtId="0" fontId="3" fillId="0" borderId="0" xfId="0" applyFont="1" applyAlignment="1">
      <alignment horizontal="left"/>
    </xf>
    <xf numFmtId="0" fontId="223" fillId="0" borderId="0" xfId="0" applyFont="1" applyAlignment="1">
      <alignment horizontal="left"/>
    </xf>
    <xf numFmtId="0" fontId="219" fillId="0" borderId="0" xfId="0" applyFont="1" applyAlignment="1">
      <alignment horizontal="left" vertical="center" wrapText="1"/>
    </xf>
    <xf numFmtId="0" fontId="21" fillId="0" borderId="0" xfId="0" applyFont="1" applyAlignment="1">
      <alignment vertical="center"/>
    </xf>
    <xf numFmtId="0" fontId="3" fillId="0" borderId="0" xfId="0" applyFont="1" applyAlignment="1">
      <alignment vertical="center"/>
    </xf>
    <xf numFmtId="0" fontId="0" fillId="0" borderId="0" xfId="0" applyAlignment="1">
      <alignment horizontal="left"/>
    </xf>
    <xf numFmtId="0" fontId="224" fillId="0" borderId="0" xfId="0" applyFont="1" applyAlignment="1">
      <alignment vertical="center"/>
    </xf>
    <xf numFmtId="0" fontId="50" fillId="0" borderId="0" xfId="0" applyFont="1" applyAlignment="1" applyProtection="1">
      <alignment horizontal="left" vertical="center" wrapText="1"/>
      <protection hidden="1"/>
    </xf>
    <xf numFmtId="0" fontId="50" fillId="0" borderId="0" xfId="0" applyFont="1" applyAlignment="1" applyProtection="1">
      <alignment horizontal="left" wrapText="1"/>
      <protection hidden="1"/>
    </xf>
    <xf numFmtId="0" fontId="212" fillId="0" borderId="0" xfId="0" applyFont="1" applyAlignment="1" applyProtection="1">
      <alignment horizontal="left" vertical="center" wrapText="1"/>
      <protection hidden="1"/>
    </xf>
    <xf numFmtId="0" fontId="219" fillId="0" borderId="0" xfId="0" applyFont="1" applyAlignment="1">
      <alignment horizontal="left"/>
    </xf>
    <xf numFmtId="0" fontId="210" fillId="0" borderId="0" xfId="0" applyFont="1" applyAlignment="1" applyProtection="1">
      <alignment horizontal="left" vertical="center" wrapText="1"/>
      <protection hidden="1"/>
    </xf>
    <xf numFmtId="0" fontId="219" fillId="0" borderId="0" xfId="0" applyFont="1" applyAlignment="1">
      <alignment vertical="center"/>
    </xf>
    <xf numFmtId="0" fontId="224" fillId="0" borderId="0" xfId="0" applyFont="1" applyAlignment="1">
      <alignment horizontal="left" vertical="center"/>
    </xf>
    <xf numFmtId="0" fontId="224" fillId="0" borderId="0" xfId="0" applyFont="1" applyAlignment="1">
      <alignment horizontal="left"/>
    </xf>
    <xf numFmtId="0" fontId="3" fillId="0" borderId="0" xfId="0" applyFont="1" applyAlignment="1">
      <alignment horizontal="left" wrapText="1"/>
    </xf>
    <xf numFmtId="0" fontId="17" fillId="0" borderId="0" xfId="0" applyFont="1" applyAlignment="1" applyProtection="1">
      <alignment horizontal="center" vertical="center" wrapText="1"/>
      <protection hidden="1"/>
    </xf>
    <xf numFmtId="0" fontId="50" fillId="0" borderId="0" xfId="0" applyFont="1" applyAlignment="1" applyProtection="1">
      <alignment horizontal="left"/>
      <protection hidden="1"/>
    </xf>
    <xf numFmtId="0" fontId="229" fillId="0" borderId="0" xfId="0" applyFont="1" applyAlignment="1" applyProtection="1">
      <alignment horizontal="left" wrapText="1"/>
      <protection hidden="1"/>
    </xf>
    <xf numFmtId="0" fontId="230" fillId="0" borderId="0" xfId="0" applyFont="1"/>
    <xf numFmtId="0" fontId="36" fillId="0" borderId="0" xfId="0" applyFont="1" applyAlignment="1" applyProtection="1">
      <alignment vertical="center"/>
      <protection hidden="1"/>
    </xf>
    <xf numFmtId="0" fontId="9" fillId="13" borderId="203" xfId="18" applyFont="1" applyFill="1" applyBorder="1" applyAlignment="1" applyProtection="1">
      <alignment horizontal="center" vertical="top"/>
      <protection hidden="1"/>
    </xf>
    <xf numFmtId="0" fontId="9" fillId="13" borderId="95" xfId="18" applyFont="1" applyFill="1" applyBorder="1" applyAlignment="1" applyProtection="1">
      <alignment horizontal="center" vertical="top"/>
      <protection hidden="1"/>
    </xf>
    <xf numFmtId="0" fontId="9" fillId="13" borderId="195" xfId="18" applyFont="1" applyFill="1" applyBorder="1" applyAlignment="1" applyProtection="1">
      <alignment horizontal="center" vertical="top"/>
      <protection hidden="1"/>
    </xf>
    <xf numFmtId="0" fontId="9" fillId="13" borderId="4" xfId="18" applyFont="1" applyFill="1" applyBorder="1" applyAlignment="1" applyProtection="1">
      <alignment horizontal="center" vertical="top"/>
      <protection hidden="1"/>
    </xf>
    <xf numFmtId="0" fontId="9" fillId="13" borderId="0" xfId="18" applyFont="1" applyFill="1" applyAlignment="1" applyProtection="1">
      <alignment horizontal="center" vertical="top"/>
      <protection hidden="1"/>
    </xf>
    <xf numFmtId="0" fontId="9" fillId="13" borderId="12" xfId="18" applyFont="1" applyFill="1" applyBorder="1" applyAlignment="1" applyProtection="1">
      <alignment horizontal="center" vertical="top"/>
      <protection hidden="1"/>
    </xf>
    <xf numFmtId="0" fontId="9" fillId="13" borderId="4" xfId="18" applyFont="1" applyFill="1" applyBorder="1" applyAlignment="1" applyProtection="1">
      <alignment horizontal="center"/>
      <protection hidden="1"/>
    </xf>
    <xf numFmtId="0" fontId="9" fillId="13" borderId="0" xfId="18" applyFont="1" applyFill="1" applyAlignment="1" applyProtection="1">
      <alignment horizontal="center"/>
      <protection hidden="1"/>
    </xf>
    <xf numFmtId="0" fontId="9" fillId="13" borderId="12" xfId="18" applyFont="1" applyFill="1" applyBorder="1" applyAlignment="1" applyProtection="1">
      <alignment horizontal="center"/>
      <protection hidden="1"/>
    </xf>
    <xf numFmtId="0" fontId="9" fillId="13" borderId="203" xfId="18" applyFont="1" applyFill="1" applyBorder="1" applyAlignment="1" applyProtection="1">
      <alignment horizontal="center"/>
      <protection hidden="1"/>
    </xf>
    <xf numFmtId="0" fontId="9" fillId="13" borderId="95" xfId="18" applyFont="1" applyFill="1" applyBorder="1" applyAlignment="1" applyProtection="1">
      <alignment horizontal="center"/>
      <protection hidden="1"/>
    </xf>
    <xf numFmtId="0" fontId="9" fillId="13" borderId="195" xfId="18" applyFont="1" applyFill="1" applyBorder="1" applyAlignment="1" applyProtection="1">
      <alignment horizontal="center"/>
      <protection hidden="1"/>
    </xf>
    <xf numFmtId="0" fontId="40" fillId="0" borderId="277" xfId="18" applyFont="1" applyBorder="1" applyAlignment="1" applyProtection="1">
      <alignment horizontal="left" vertical="top" wrapText="1"/>
      <protection hidden="1"/>
    </xf>
    <xf numFmtId="0" fontId="40" fillId="0" borderId="279" xfId="18" applyFont="1" applyBorder="1" applyAlignment="1" applyProtection="1">
      <alignment vertical="top" wrapText="1"/>
      <protection hidden="1"/>
    </xf>
    <xf numFmtId="0" fontId="40" fillId="0" borderId="4" xfId="18" applyFont="1" applyBorder="1" applyAlignment="1" applyProtection="1">
      <alignment horizontal="left" vertical="top" wrapText="1"/>
      <protection hidden="1"/>
    </xf>
    <xf numFmtId="0" fontId="40" fillId="0" borderId="12" xfId="18" applyFont="1" applyBorder="1" applyAlignment="1" applyProtection="1">
      <alignment vertical="top" wrapText="1"/>
      <protection hidden="1"/>
    </xf>
    <xf numFmtId="0" fontId="40" fillId="0" borderId="203" xfId="18" applyFont="1" applyBorder="1" applyAlignment="1" applyProtection="1">
      <alignment horizontal="left" vertical="top" wrapText="1"/>
      <protection hidden="1"/>
    </xf>
    <xf numFmtId="0" fontId="40" fillId="0" borderId="195" xfId="18" applyFont="1" applyBorder="1" applyAlignment="1" applyProtection="1">
      <alignment vertical="top" wrapText="1"/>
      <protection hidden="1"/>
    </xf>
    <xf numFmtId="0" fontId="4" fillId="2" borderId="303" xfId="18" applyFont="1" applyFill="1" applyBorder="1" applyAlignment="1" applyProtection="1">
      <alignment horizontal="center" vertical="center"/>
      <protection hidden="1"/>
    </xf>
    <xf numFmtId="0" fontId="4" fillId="2" borderId="27" xfId="18" applyFont="1" applyFill="1" applyBorder="1" applyAlignment="1" applyProtection="1">
      <alignment horizontal="center" vertical="center"/>
      <protection hidden="1"/>
    </xf>
    <xf numFmtId="0" fontId="4" fillId="2" borderId="100" xfId="18" applyFont="1" applyFill="1" applyBorder="1" applyAlignment="1" applyProtection="1">
      <alignment horizontal="center" vertical="center"/>
      <protection hidden="1"/>
    </xf>
    <xf numFmtId="0" fontId="40" fillId="0" borderId="10" xfId="18" applyFont="1" applyBorder="1" applyAlignment="1" applyProtection="1">
      <alignment horizontal="left" vertical="top" wrapText="1"/>
      <protection hidden="1"/>
    </xf>
    <xf numFmtId="0" fontId="40" fillId="0" borderId="9" xfId="18" applyFont="1" applyBorder="1" applyAlignment="1" applyProtection="1">
      <alignment wrapText="1"/>
      <protection hidden="1"/>
    </xf>
    <xf numFmtId="0" fontId="40" fillId="0" borderId="4" xfId="18" applyFont="1" applyBorder="1" applyAlignment="1" applyProtection="1">
      <alignment wrapText="1"/>
      <protection hidden="1"/>
    </xf>
    <xf numFmtId="0" fontId="40" fillId="0" borderId="12" xfId="18" applyFont="1" applyBorder="1" applyAlignment="1" applyProtection="1">
      <alignment wrapText="1"/>
      <protection hidden="1"/>
    </xf>
    <xf numFmtId="0" fontId="40" fillId="0" borderId="195" xfId="18" applyFont="1" applyBorder="1" applyAlignment="1" applyProtection="1">
      <alignment wrapText="1"/>
      <protection hidden="1"/>
    </xf>
    <xf numFmtId="0" fontId="28" fillId="0" borderId="277" xfId="18" applyFont="1" applyBorder="1" applyAlignment="1" applyProtection="1">
      <alignment horizontal="left" vertical="top" wrapText="1"/>
      <protection hidden="1"/>
    </xf>
    <xf numFmtId="0" fontId="28" fillId="0" borderId="279" xfId="18" applyFont="1" applyBorder="1" applyAlignment="1" applyProtection="1">
      <alignment horizontal="left" vertical="top" wrapText="1"/>
      <protection hidden="1"/>
    </xf>
    <xf numFmtId="0" fontId="24" fillId="0" borderId="277" xfId="18" applyFont="1" applyBorder="1" applyAlignment="1" applyProtection="1">
      <alignment horizontal="left" vertical="top" wrapText="1"/>
      <protection hidden="1"/>
    </xf>
    <xf numFmtId="0" fontId="7" fillId="0" borderId="279" xfId="18" applyBorder="1" applyAlignment="1" applyProtection="1">
      <alignment horizontal="left" vertical="top" wrapText="1"/>
      <protection hidden="1"/>
    </xf>
    <xf numFmtId="0" fontId="9" fillId="13" borderId="10" xfId="18" applyFont="1" applyFill="1" applyBorder="1" applyAlignment="1" applyProtection="1">
      <alignment horizontal="center" vertical="top"/>
      <protection hidden="1"/>
    </xf>
    <xf numFmtId="0" fontId="9" fillId="13" borderId="11" xfId="18" applyFont="1" applyFill="1" applyBorder="1" applyAlignment="1" applyProtection="1">
      <alignment horizontal="center" vertical="top"/>
      <protection hidden="1"/>
    </xf>
    <xf numFmtId="0" fontId="9" fillId="13" borderId="9" xfId="18" applyFont="1" applyFill="1" applyBorder="1" applyAlignment="1" applyProtection="1">
      <alignment horizontal="center" vertical="top"/>
      <protection hidden="1"/>
    </xf>
    <xf numFmtId="0" fontId="30" fillId="0" borderId="303" xfId="18" applyFont="1" applyBorder="1" applyAlignment="1" applyProtection="1">
      <alignment vertical="top" wrapText="1"/>
      <protection hidden="1"/>
    </xf>
    <xf numFmtId="0" fontId="30" fillId="0" borderId="27" xfId="18" applyFont="1" applyBorder="1" applyAlignment="1" applyProtection="1">
      <alignment vertical="top" wrapText="1"/>
      <protection hidden="1"/>
    </xf>
    <xf numFmtId="0" fontId="24" fillId="0" borderId="298" xfId="18" applyFont="1" applyBorder="1" applyAlignment="1" applyProtection="1">
      <alignment horizontal="left" vertical="top" wrapText="1"/>
      <protection hidden="1"/>
    </xf>
    <xf numFmtId="0" fontId="24" fillId="0" borderId="10" xfId="18" applyFont="1" applyBorder="1" applyAlignment="1" applyProtection="1">
      <alignment horizontal="left" vertical="top" wrapText="1"/>
      <protection hidden="1"/>
    </xf>
    <xf numFmtId="0" fontId="24" fillId="0" borderId="9" xfId="18" applyFont="1" applyBorder="1" applyAlignment="1" applyProtection="1">
      <alignment horizontal="left" vertical="top" wrapText="1"/>
      <protection hidden="1"/>
    </xf>
    <xf numFmtId="0" fontId="24" fillId="0" borderId="279" xfId="18" applyFont="1" applyBorder="1" applyAlignment="1" applyProtection="1">
      <alignment horizontal="left" vertical="top" wrapText="1"/>
      <protection hidden="1"/>
    </xf>
    <xf numFmtId="0" fontId="41" fillId="0" borderId="4" xfId="18" applyFont="1" applyBorder="1" applyAlignment="1" applyProtection="1">
      <alignment horizontal="center" vertical="top" wrapText="1"/>
      <protection hidden="1"/>
    </xf>
    <xf numFmtId="0" fontId="41" fillId="0" borderId="12" xfId="18" applyFont="1" applyBorder="1" applyAlignment="1" applyProtection="1">
      <alignment horizontal="center" vertical="top" wrapText="1"/>
      <protection hidden="1"/>
    </xf>
    <xf numFmtId="0" fontId="37" fillId="0" borderId="4" xfId="20" applyFont="1" applyBorder="1" applyAlignment="1" applyProtection="1">
      <alignment horizontal="center" vertical="top" wrapText="1"/>
      <protection hidden="1"/>
    </xf>
    <xf numFmtId="0" fontId="37" fillId="0" borderId="12" xfId="20" applyFont="1" applyBorder="1" applyAlignment="1" applyProtection="1">
      <alignment horizontal="center" vertical="top" wrapText="1"/>
      <protection hidden="1"/>
    </xf>
    <xf numFmtId="0" fontId="40" fillId="0" borderId="12" xfId="18" applyFont="1" applyBorder="1" applyAlignment="1" applyProtection="1">
      <alignment horizontal="left" vertical="top" wrapText="1"/>
      <protection hidden="1"/>
    </xf>
    <xf numFmtId="0" fontId="39" fillId="0" borderId="4" xfId="18" applyFont="1" applyBorder="1" applyAlignment="1" applyProtection="1">
      <alignment horizontal="left" vertical="top" wrapText="1"/>
      <protection hidden="1"/>
    </xf>
    <xf numFmtId="0" fontId="39" fillId="0" borderId="12" xfId="18" applyFont="1" applyBorder="1" applyAlignment="1" applyProtection="1">
      <alignment horizontal="left" vertical="top" wrapText="1"/>
      <protection hidden="1"/>
    </xf>
    <xf numFmtId="0" fontId="40" fillId="0" borderId="9" xfId="18" applyFont="1" applyBorder="1" applyAlignment="1" applyProtection="1">
      <alignment horizontal="left" vertical="top" wrapText="1"/>
      <protection hidden="1"/>
    </xf>
    <xf numFmtId="0" fontId="40" fillId="0" borderId="195" xfId="18" applyFont="1" applyBorder="1" applyAlignment="1" applyProtection="1">
      <alignment horizontal="left" vertical="top" wrapText="1"/>
      <protection hidden="1"/>
    </xf>
    <xf numFmtId="0" fontId="7" fillId="0" borderId="100" xfId="18" applyBorder="1" applyAlignment="1" applyProtection="1">
      <alignment vertical="top" wrapText="1"/>
      <protection hidden="1"/>
    </xf>
    <xf numFmtId="0" fontId="9" fillId="13" borderId="10" xfId="18" applyFont="1" applyFill="1" applyBorder="1" applyAlignment="1" applyProtection="1">
      <alignment horizontal="center" vertical="center"/>
      <protection hidden="1"/>
    </xf>
    <xf numFmtId="0" fontId="9" fillId="13" borderId="11" xfId="18" applyFont="1" applyFill="1" applyBorder="1" applyAlignment="1" applyProtection="1">
      <alignment horizontal="center" vertical="center"/>
      <protection hidden="1"/>
    </xf>
    <xf numFmtId="0" fontId="9" fillId="13" borderId="9" xfId="18" applyFont="1" applyFill="1" applyBorder="1" applyAlignment="1" applyProtection="1">
      <alignment horizontal="center" vertical="center"/>
      <protection hidden="1"/>
    </xf>
    <xf numFmtId="0" fontId="35" fillId="0" borderId="305" xfId="18" applyFont="1" applyBorder="1" applyAlignment="1" applyProtection="1">
      <alignment vertical="center" wrapText="1"/>
      <protection hidden="1"/>
    </xf>
    <xf numFmtId="0" fontId="35" fillId="0" borderId="279" xfId="18" applyFont="1" applyBorder="1" applyAlignment="1" applyProtection="1">
      <alignment vertical="center" wrapText="1"/>
      <protection hidden="1"/>
    </xf>
    <xf numFmtId="0" fontId="35" fillId="2" borderId="305" xfId="18" applyFont="1" applyFill="1" applyBorder="1" applyAlignment="1" applyProtection="1">
      <alignment vertical="center" wrapText="1"/>
      <protection hidden="1"/>
    </xf>
    <xf numFmtId="0" fontId="35" fillId="2" borderId="279" xfId="18" applyFont="1" applyFill="1" applyBorder="1" applyAlignment="1" applyProtection="1">
      <alignment vertical="center" wrapText="1"/>
      <protection hidden="1"/>
    </xf>
    <xf numFmtId="0" fontId="35" fillId="2" borderId="36" xfId="18" applyFont="1" applyFill="1" applyBorder="1" applyAlignment="1" applyProtection="1">
      <alignment vertical="center" wrapText="1"/>
      <protection hidden="1"/>
    </xf>
    <xf numFmtId="0" fontId="35" fillId="2" borderId="195" xfId="18" applyFont="1" applyFill="1" applyBorder="1" applyAlignment="1" applyProtection="1">
      <alignment vertical="center" wrapText="1"/>
      <protection hidden="1"/>
    </xf>
    <xf numFmtId="0" fontId="9" fillId="13" borderId="4" xfId="18" applyFont="1" applyFill="1" applyBorder="1" applyAlignment="1" applyProtection="1">
      <alignment horizontal="center" vertical="center"/>
      <protection hidden="1"/>
    </xf>
    <xf numFmtId="0" fontId="9" fillId="13" borderId="0" xfId="18" applyFont="1" applyFill="1" applyAlignment="1" applyProtection="1">
      <alignment horizontal="center" vertical="center"/>
      <protection hidden="1"/>
    </xf>
    <xf numFmtId="0" fontId="9" fillId="13" borderId="12" xfId="18" applyFont="1" applyFill="1" applyBorder="1" applyAlignment="1" applyProtection="1">
      <alignment horizontal="center" vertical="center"/>
      <protection hidden="1"/>
    </xf>
    <xf numFmtId="0" fontId="32" fillId="0" borderId="4" xfId="18" applyFont="1" applyBorder="1" applyAlignment="1" applyProtection="1">
      <alignment horizontal="left" vertical="top" wrapText="1"/>
      <protection hidden="1"/>
    </xf>
    <xf numFmtId="0" fontId="5" fillId="0" borderId="12" xfId="18" applyFont="1" applyBorder="1" applyAlignment="1" applyProtection="1">
      <alignment horizontal="left" vertical="top" wrapText="1"/>
      <protection hidden="1"/>
    </xf>
    <xf numFmtId="0" fontId="33" fillId="0" borderId="4" xfId="20" applyFont="1" applyBorder="1" applyAlignment="1" applyProtection="1">
      <alignment horizontal="center" vertical="top" wrapText="1"/>
      <protection hidden="1"/>
    </xf>
    <xf numFmtId="0" fontId="33" fillId="0" borderId="12" xfId="20" applyFont="1" applyBorder="1" applyAlignment="1" applyProtection="1">
      <alignment horizontal="center" vertical="top" wrapText="1"/>
      <protection hidden="1"/>
    </xf>
    <xf numFmtId="0" fontId="38" fillId="0" borderId="9" xfId="18" applyFont="1" applyBorder="1" applyAlignment="1" applyProtection="1">
      <alignment horizontal="left" vertical="top" wrapText="1"/>
      <protection hidden="1"/>
    </xf>
    <xf numFmtId="0" fontId="170" fillId="0" borderId="0" xfId="0" applyFont="1" applyAlignment="1" applyProtection="1">
      <alignment horizontal="left" vertical="top" wrapText="1"/>
      <protection hidden="1"/>
    </xf>
    <xf numFmtId="0" fontId="171" fillId="0" borderId="0" xfId="0" applyFont="1" applyAlignment="1">
      <alignment horizontal="left" vertical="top"/>
    </xf>
    <xf numFmtId="0" fontId="184" fillId="0" borderId="307" xfId="0" applyFont="1" applyBorder="1" applyAlignment="1" applyProtection="1">
      <alignment horizontal="left" vertical="center"/>
      <protection hidden="1"/>
    </xf>
    <xf numFmtId="0" fontId="184" fillId="0" borderId="308" xfId="0" applyFont="1" applyBorder="1" applyAlignment="1" applyProtection="1">
      <alignment horizontal="left" vertical="center"/>
      <protection hidden="1"/>
    </xf>
    <xf numFmtId="0" fontId="194" fillId="0" borderId="308" xfId="0" applyFont="1" applyBorder="1" applyAlignment="1" applyProtection="1">
      <alignment horizontal="right" vertical="center"/>
      <protection hidden="1"/>
    </xf>
    <xf numFmtId="0" fontId="194" fillId="0" borderId="309" xfId="0" applyFont="1" applyBorder="1" applyAlignment="1" applyProtection="1">
      <alignment vertical="center"/>
      <protection hidden="1"/>
    </xf>
    <xf numFmtId="0" fontId="192" fillId="0" borderId="307" xfId="0" applyFont="1" applyBorder="1" applyAlignment="1" applyProtection="1">
      <alignment horizontal="right" vertical="center"/>
      <protection hidden="1"/>
    </xf>
    <xf numFmtId="0" fontId="192" fillId="0" borderId="308" xfId="0" applyFont="1" applyBorder="1" applyAlignment="1" applyProtection="1">
      <alignment horizontal="right" vertical="center"/>
      <protection hidden="1"/>
    </xf>
    <xf numFmtId="0" fontId="182" fillId="0" borderId="308" xfId="0" applyFont="1" applyBorder="1" applyAlignment="1" applyProtection="1">
      <alignment horizontal="right" vertical="center"/>
      <protection hidden="1"/>
    </xf>
    <xf numFmtId="0" fontId="182" fillId="0" borderId="309" xfId="0" applyFont="1" applyBorder="1" applyAlignment="1" applyProtection="1">
      <alignment vertical="center"/>
      <protection hidden="1"/>
    </xf>
    <xf numFmtId="1" fontId="180" fillId="7" borderId="272" xfId="0" applyNumberFormat="1" applyFont="1" applyFill="1" applyBorder="1" applyAlignment="1" applyProtection="1">
      <alignment horizontal="center" vertical="center"/>
      <protection hidden="1"/>
    </xf>
    <xf numFmtId="1" fontId="180" fillId="7" borderId="306" xfId="0" applyNumberFormat="1" applyFont="1" applyFill="1" applyBorder="1" applyAlignment="1" applyProtection="1">
      <alignment horizontal="center" vertical="center"/>
      <protection hidden="1"/>
    </xf>
    <xf numFmtId="0" fontId="193" fillId="19" borderId="296" xfId="0" applyFont="1" applyFill="1" applyBorder="1" applyAlignment="1" applyProtection="1">
      <alignment horizontal="left" vertical="center"/>
      <protection locked="0" hidden="1"/>
    </xf>
    <xf numFmtId="0" fontId="193" fillId="19" borderId="95" xfId="0" applyFont="1" applyFill="1" applyBorder="1" applyAlignment="1" applyProtection="1">
      <alignment horizontal="left" vertical="center"/>
      <protection locked="0" hidden="1"/>
    </xf>
    <xf numFmtId="0" fontId="193" fillId="19" borderId="95" xfId="0" applyFont="1" applyFill="1" applyBorder="1" applyProtection="1">
      <protection locked="0"/>
    </xf>
    <xf numFmtId="1" fontId="172" fillId="19" borderId="272" xfId="0" applyNumberFormat="1" applyFont="1" applyFill="1" applyBorder="1" applyAlignment="1" applyProtection="1">
      <alignment horizontal="center" vertical="center"/>
      <protection locked="0" hidden="1"/>
    </xf>
    <xf numFmtId="1" fontId="172" fillId="19" borderId="274" xfId="0" applyNumberFormat="1" applyFont="1" applyFill="1" applyBorder="1" applyAlignment="1" applyProtection="1">
      <alignment horizontal="center" vertical="center"/>
      <protection locked="0" hidden="1"/>
    </xf>
    <xf numFmtId="0" fontId="174" fillId="0" borderId="0" xfId="20" applyFont="1" applyAlignment="1" applyProtection="1">
      <alignment horizontal="right"/>
      <protection locked="0"/>
    </xf>
    <xf numFmtId="0" fontId="174" fillId="0" borderId="0" xfId="20" applyFont="1" applyAlignment="1" applyProtection="1">
      <protection locked="0"/>
    </xf>
    <xf numFmtId="1" fontId="180" fillId="7" borderId="274" xfId="0" applyNumberFormat="1" applyFont="1" applyFill="1" applyBorder="1" applyAlignment="1" applyProtection="1">
      <alignment horizontal="center" vertical="center"/>
      <protection hidden="1"/>
    </xf>
    <xf numFmtId="1" fontId="190" fillId="7" borderId="272" xfId="0" applyNumberFormat="1" applyFont="1" applyFill="1" applyBorder="1" applyAlignment="1" applyProtection="1">
      <alignment horizontal="center" vertical="center"/>
      <protection hidden="1"/>
    </xf>
    <xf numFmtId="1" fontId="190" fillId="7" borderId="306" xfId="0" applyNumberFormat="1" applyFont="1" applyFill="1" applyBorder="1" applyAlignment="1" applyProtection="1">
      <alignment horizontal="center" vertical="center"/>
      <protection hidden="1"/>
    </xf>
    <xf numFmtId="0" fontId="183" fillId="0" borderId="311" xfId="0" applyFont="1" applyBorder="1" applyAlignment="1" applyProtection="1">
      <alignment horizontal="center" vertical="center"/>
      <protection hidden="1"/>
    </xf>
    <xf numFmtId="0" fontId="183" fillId="0" borderId="309" xfId="0" applyFont="1" applyBorder="1" applyAlignment="1" applyProtection="1">
      <alignment horizontal="center" vertical="center"/>
      <protection hidden="1"/>
    </xf>
    <xf numFmtId="0" fontId="184" fillId="0" borderId="308" xfId="0" applyFont="1" applyBorder="1" applyAlignment="1">
      <alignment vertical="center"/>
    </xf>
    <xf numFmtId="0" fontId="184" fillId="0" borderId="309" xfId="0" applyFont="1" applyBorder="1" applyAlignment="1">
      <alignment vertical="center"/>
    </xf>
    <xf numFmtId="1" fontId="190" fillId="7" borderId="272" xfId="0" applyNumberFormat="1" applyFont="1" applyFill="1" applyBorder="1" applyAlignment="1" applyProtection="1">
      <alignment horizontal="center" vertical="center" wrapText="1"/>
      <protection hidden="1"/>
    </xf>
    <xf numFmtId="1" fontId="190" fillId="7" borderId="306" xfId="0" applyNumberFormat="1" applyFont="1" applyFill="1" applyBorder="1" applyAlignment="1" applyProtection="1">
      <alignment horizontal="center" vertical="center" wrapText="1"/>
      <protection hidden="1"/>
    </xf>
    <xf numFmtId="0" fontId="189" fillId="12" borderId="273" xfId="0" applyFont="1" applyFill="1" applyBorder="1" applyAlignment="1" applyProtection="1">
      <alignment vertical="center" wrapText="1"/>
      <protection hidden="1"/>
    </xf>
    <xf numFmtId="0" fontId="0" fillId="0" borderId="273" xfId="0" applyBorder="1" applyAlignment="1">
      <alignment vertical="center"/>
    </xf>
    <xf numFmtId="0" fontId="189" fillId="8" borderId="273" xfId="0" applyFont="1" applyFill="1" applyBorder="1" applyAlignment="1" applyProtection="1">
      <alignment vertical="center" wrapText="1"/>
      <protection hidden="1"/>
    </xf>
    <xf numFmtId="0" fontId="190" fillId="8" borderId="273" xfId="0" applyFont="1" applyFill="1" applyBorder="1" applyAlignment="1" applyProtection="1">
      <alignment horizontal="right" vertical="center"/>
      <protection hidden="1"/>
    </xf>
    <xf numFmtId="0" fontId="236" fillId="0" borderId="273" xfId="0" applyFont="1" applyBorder="1" applyAlignment="1">
      <alignment horizontal="right" vertical="center"/>
    </xf>
    <xf numFmtId="0" fontId="236" fillId="0" borderId="306" xfId="0" applyFont="1" applyBorder="1" applyAlignment="1">
      <alignment horizontal="right" vertical="center"/>
    </xf>
    <xf numFmtId="0" fontId="174" fillId="0" borderId="258" xfId="20" applyFont="1" applyBorder="1" applyAlignment="1" applyProtection="1">
      <alignment horizontal="right" vertical="center"/>
      <protection locked="0" hidden="1"/>
    </xf>
    <xf numFmtId="0" fontId="174" fillId="0" borderId="258" xfId="20" applyFont="1" applyBorder="1" applyAlignment="1" applyProtection="1">
      <alignment vertical="center"/>
      <protection locked="0"/>
    </xf>
    <xf numFmtId="0" fontId="190" fillId="12" borderId="273" xfId="0" applyFont="1" applyFill="1" applyBorder="1" applyAlignment="1" applyProtection="1">
      <alignment horizontal="right" vertical="center"/>
      <protection hidden="1"/>
    </xf>
    <xf numFmtId="0" fontId="204" fillId="0" borderId="259" xfId="18" applyFont="1" applyBorder="1" applyAlignment="1" applyProtection="1">
      <alignment horizontal="center" vertical="center"/>
      <protection hidden="1"/>
    </xf>
    <xf numFmtId="0" fontId="205" fillId="0" borderId="259" xfId="18" applyFont="1" applyBorder="1"/>
    <xf numFmtId="0" fontId="205" fillId="0" borderId="260" xfId="18" applyFont="1" applyBorder="1" applyAlignment="1">
      <alignment vertical="center"/>
    </xf>
    <xf numFmtId="0" fontId="12" fillId="0" borderId="28" xfId="18" applyFont="1" applyBorder="1" applyAlignment="1" applyProtection="1">
      <alignment horizontal="left" vertical="center"/>
      <protection hidden="1"/>
    </xf>
    <xf numFmtId="0" fontId="83" fillId="0" borderId="28" xfId="18" applyFont="1" applyBorder="1" applyAlignment="1" applyProtection="1">
      <alignment horizontal="left" vertical="center"/>
      <protection hidden="1"/>
    </xf>
    <xf numFmtId="0" fontId="83" fillId="0" borderId="29" xfId="18" applyFont="1" applyBorder="1" applyAlignment="1" applyProtection="1">
      <alignment horizontal="left" vertical="center"/>
      <protection hidden="1"/>
    </xf>
    <xf numFmtId="10" fontId="200" fillId="0" borderId="286" xfId="18" applyNumberFormat="1" applyFont="1" applyBorder="1" applyAlignment="1" applyProtection="1">
      <alignment horizontal="center" vertical="center"/>
      <protection hidden="1"/>
    </xf>
    <xf numFmtId="0" fontId="83" fillId="0" borderId="286" xfId="18" applyFont="1" applyBorder="1" applyAlignment="1">
      <alignment horizontal="center" vertical="center"/>
    </xf>
    <xf numFmtId="0" fontId="83" fillId="0" borderId="285" xfId="18" applyFont="1" applyBorder="1" applyAlignment="1">
      <alignment horizontal="center" vertical="center"/>
    </xf>
    <xf numFmtId="0" fontId="52" fillId="0" borderId="0" xfId="18" applyFont="1" applyAlignment="1" applyProtection="1">
      <alignment horizontal="right" vertical="center"/>
      <protection hidden="1"/>
    </xf>
    <xf numFmtId="0" fontId="52" fillId="0" borderId="283" xfId="18" applyFont="1" applyBorder="1" applyAlignment="1" applyProtection="1">
      <alignment horizontal="right" vertical="center"/>
      <protection hidden="1"/>
    </xf>
    <xf numFmtId="167" fontId="200" fillId="0" borderId="283" xfId="18" applyNumberFormat="1" applyFont="1" applyBorder="1" applyAlignment="1" applyProtection="1">
      <alignment horizontal="center" vertical="center"/>
      <protection hidden="1"/>
    </xf>
    <xf numFmtId="0" fontId="83" fillId="0" borderId="282" xfId="18" applyFont="1" applyBorder="1" applyAlignment="1">
      <alignment horizontal="center" vertical="center"/>
    </xf>
    <xf numFmtId="0" fontId="94" fillId="19" borderId="95" xfId="18" applyFont="1" applyFill="1" applyBorder="1" applyAlignment="1" applyProtection="1">
      <alignment horizontal="left" vertical="center"/>
      <protection locked="0" hidden="1"/>
    </xf>
    <xf numFmtId="0" fontId="95" fillId="19" borderId="95" xfId="18" applyFont="1" applyFill="1" applyBorder="1" applyAlignment="1" applyProtection="1">
      <alignment vertical="center"/>
      <protection locked="0"/>
    </xf>
    <xf numFmtId="0" fontId="83" fillId="19" borderId="95" xfId="18" applyFont="1" applyFill="1" applyBorder="1" applyAlignment="1" applyProtection="1">
      <alignment vertical="center"/>
      <protection locked="0"/>
    </xf>
    <xf numFmtId="0" fontId="83" fillId="0" borderId="95" xfId="18" applyFont="1" applyBorder="1" applyAlignment="1" applyProtection="1">
      <alignment vertical="center"/>
      <protection locked="0"/>
    </xf>
    <xf numFmtId="0" fontId="203" fillId="0" borderId="259" xfId="18" applyFont="1" applyBorder="1" applyAlignment="1" applyProtection="1">
      <alignment horizontal="center" vertical="center"/>
      <protection hidden="1"/>
    </xf>
    <xf numFmtId="0" fontId="105" fillId="0" borderId="259" xfId="18" applyFont="1" applyBorder="1"/>
    <xf numFmtId="0" fontId="105" fillId="0" borderId="260" xfId="18" applyFont="1" applyBorder="1" applyAlignment="1">
      <alignment vertical="center"/>
    </xf>
    <xf numFmtId="10" fontId="200" fillId="0" borderId="283" xfId="18" applyNumberFormat="1" applyFont="1" applyBorder="1" applyAlignment="1" applyProtection="1">
      <alignment horizontal="center" vertical="center"/>
      <protection hidden="1"/>
    </xf>
    <xf numFmtId="0" fontId="83" fillId="0" borderId="283" xfId="18" applyFont="1" applyBorder="1" applyAlignment="1">
      <alignment horizontal="center" vertical="center"/>
    </xf>
    <xf numFmtId="0" fontId="52" fillId="0" borderId="228" xfId="18" applyFont="1" applyBorder="1" applyAlignment="1" applyProtection="1">
      <alignment horizontal="right" vertical="center"/>
      <protection hidden="1"/>
    </xf>
    <xf numFmtId="167" fontId="201" fillId="0" borderId="228" xfId="18" applyNumberFormat="1" applyFont="1" applyBorder="1" applyAlignment="1" applyProtection="1">
      <alignment horizontal="center" vertical="center"/>
      <protection hidden="1"/>
    </xf>
    <xf numFmtId="0" fontId="83" fillId="0" borderId="187" xfId="18" applyFont="1" applyBorder="1" applyAlignment="1">
      <alignment horizontal="center" vertical="center"/>
    </xf>
    <xf numFmtId="10" fontId="200" fillId="0" borderId="228" xfId="18" applyNumberFormat="1" applyFont="1" applyBorder="1" applyAlignment="1" applyProtection="1">
      <alignment horizontal="center"/>
      <protection hidden="1"/>
    </xf>
    <xf numFmtId="0" fontId="83" fillId="0" borderId="228" xfId="18" applyFont="1" applyBorder="1" applyAlignment="1">
      <alignment horizontal="center"/>
    </xf>
    <xf numFmtId="0" fontId="83" fillId="0" borderId="187" xfId="18" applyFont="1" applyBorder="1" applyAlignment="1">
      <alignment horizontal="center"/>
    </xf>
    <xf numFmtId="1" fontId="56" fillId="7" borderId="272" xfId="18" applyNumberFormat="1" applyFont="1" applyFill="1" applyBorder="1" applyAlignment="1" applyProtection="1">
      <alignment horizontal="center" vertical="center"/>
      <protection hidden="1"/>
    </xf>
    <xf numFmtId="1" fontId="56" fillId="7" borderId="274" xfId="18" applyNumberFormat="1" applyFont="1" applyFill="1" applyBorder="1" applyAlignment="1" applyProtection="1">
      <alignment horizontal="center" vertical="center"/>
      <protection hidden="1"/>
    </xf>
    <xf numFmtId="1" fontId="56" fillId="7" borderId="291" xfId="18" applyNumberFormat="1" applyFont="1" applyFill="1" applyBorder="1" applyAlignment="1" applyProtection="1">
      <alignment horizontal="center" vertical="center"/>
      <protection hidden="1"/>
    </xf>
    <xf numFmtId="1" fontId="56" fillId="7" borderId="290" xfId="18" applyNumberFormat="1" applyFont="1" applyFill="1" applyBorder="1" applyAlignment="1" applyProtection="1">
      <alignment horizontal="center" vertical="center"/>
      <protection hidden="1"/>
    </xf>
    <xf numFmtId="0" fontId="12" fillId="0" borderId="228" xfId="18" applyFont="1" applyBorder="1" applyAlignment="1" applyProtection="1">
      <alignment horizontal="left" vertical="center"/>
      <protection hidden="1"/>
    </xf>
    <xf numFmtId="0" fontId="83" fillId="0" borderId="228" xfId="18" applyFont="1" applyBorder="1" applyAlignment="1" applyProtection="1">
      <alignment horizontal="left" vertical="center"/>
      <protection hidden="1"/>
    </xf>
    <xf numFmtId="0" fontId="83" fillId="0" borderId="187" xfId="18" applyFont="1" applyBorder="1" applyAlignment="1" applyProtection="1">
      <alignment horizontal="left" vertical="center"/>
      <protection hidden="1"/>
    </xf>
    <xf numFmtId="10" fontId="200" fillId="0" borderId="281" xfId="18" applyNumberFormat="1" applyFont="1" applyBorder="1" applyAlignment="1" applyProtection="1">
      <alignment horizontal="center" vertical="center"/>
      <protection hidden="1"/>
    </xf>
    <xf numFmtId="0" fontId="83" fillId="0" borderId="281" xfId="18" applyFont="1" applyBorder="1" applyAlignment="1">
      <alignment horizontal="center" vertical="center"/>
    </xf>
    <xf numFmtId="0" fontId="83" fillId="0" borderId="287" xfId="18" applyFont="1" applyBorder="1" applyAlignment="1">
      <alignment horizontal="center" vertical="center"/>
    </xf>
    <xf numFmtId="0" fontId="83" fillId="0" borderId="294" xfId="18" applyFont="1" applyBorder="1" applyAlignment="1" applyProtection="1">
      <alignment horizontal="left" vertical="center"/>
      <protection hidden="1"/>
    </xf>
    <xf numFmtId="167" fontId="200" fillId="0" borderId="228" xfId="18" applyNumberFormat="1" applyFont="1" applyBorder="1" applyAlignment="1" applyProtection="1">
      <alignment horizontal="center" vertical="center"/>
      <protection hidden="1"/>
    </xf>
    <xf numFmtId="0" fontId="83" fillId="0" borderId="228" xfId="18" applyFont="1" applyBorder="1" applyAlignment="1">
      <alignment horizontal="center" vertical="center"/>
    </xf>
    <xf numFmtId="0" fontId="83" fillId="0" borderId="229" xfId="18" applyFont="1" applyBorder="1" applyAlignment="1">
      <alignment horizontal="center" vertical="center"/>
    </xf>
    <xf numFmtId="10" fontId="200" fillId="0" borderId="228" xfId="18" applyNumberFormat="1" applyFont="1" applyBorder="1" applyAlignment="1" applyProtection="1">
      <alignment horizontal="center" vertical="center"/>
      <protection hidden="1"/>
    </xf>
    <xf numFmtId="1" fontId="83" fillId="19" borderId="291" xfId="18" applyNumberFormat="1" applyFont="1" applyFill="1" applyBorder="1" applyAlignment="1" applyProtection="1">
      <alignment horizontal="center" vertical="center"/>
      <protection locked="0" hidden="1"/>
    </xf>
    <xf numFmtId="1" fontId="83" fillId="19" borderId="290" xfId="18" applyNumberFormat="1" applyFont="1" applyFill="1" applyBorder="1" applyAlignment="1" applyProtection="1">
      <alignment horizontal="center" vertical="center"/>
      <protection locked="0" hidden="1"/>
    </xf>
    <xf numFmtId="1" fontId="83" fillId="19" borderId="295" xfId="18" applyNumberFormat="1" applyFont="1" applyFill="1" applyBorder="1" applyAlignment="1" applyProtection="1">
      <alignment horizontal="center" vertical="center"/>
      <protection locked="0" hidden="1"/>
    </xf>
    <xf numFmtId="0" fontId="70" fillId="12" borderId="296" xfId="18" applyFont="1" applyFill="1" applyBorder="1" applyAlignment="1" applyProtection="1">
      <alignment horizontal="center" vertical="center"/>
      <protection hidden="1"/>
    </xf>
    <xf numFmtId="0" fontId="83" fillId="12" borderId="95" xfId="18" applyFont="1" applyFill="1" applyBorder="1"/>
    <xf numFmtId="0" fontId="0" fillId="0" borderId="95" xfId="0" applyBorder="1" applyAlignment="1" applyProtection="1">
      <alignment vertical="center"/>
      <protection locked="0"/>
    </xf>
    <xf numFmtId="0" fontId="208" fillId="0" borderId="0" xfId="18" applyFont="1" applyAlignment="1" applyProtection="1">
      <alignment horizontal="left" vertical="center"/>
      <protection hidden="1"/>
    </xf>
    <xf numFmtId="0" fontId="209" fillId="0" borderId="0" xfId="18" applyFont="1" applyAlignment="1">
      <alignment horizontal="left"/>
    </xf>
    <xf numFmtId="0" fontId="12" fillId="19" borderId="263" xfId="0" applyFont="1" applyFill="1" applyBorder="1" applyAlignment="1" applyProtection="1">
      <alignment horizontal="left" vertical="top" wrapText="1"/>
      <protection locked="0" hidden="1"/>
    </xf>
    <xf numFmtId="0" fontId="0" fillId="19" borderId="28" xfId="0" applyFill="1" applyBorder="1" applyAlignment="1" applyProtection="1">
      <alignment horizontal="left" vertical="top" wrapText="1"/>
      <protection locked="0"/>
    </xf>
    <xf numFmtId="0" fontId="0" fillId="19" borderId="120" xfId="0" applyFill="1" applyBorder="1" applyAlignment="1" applyProtection="1">
      <alignment horizontal="left" vertical="top" wrapText="1"/>
      <protection locked="0"/>
    </xf>
    <xf numFmtId="0" fontId="0" fillId="19" borderId="6" xfId="0" applyFill="1" applyBorder="1" applyAlignment="1" applyProtection="1">
      <alignment horizontal="left" vertical="top" wrapText="1"/>
      <protection locked="0"/>
    </xf>
    <xf numFmtId="0" fontId="0" fillId="19" borderId="0" xfId="0" applyFill="1" applyAlignment="1" applyProtection="1">
      <alignment horizontal="left" vertical="top" wrapText="1"/>
      <protection locked="0"/>
    </xf>
    <xf numFmtId="0" fontId="0" fillId="19" borderId="264" xfId="0" applyFill="1" applyBorder="1" applyAlignment="1" applyProtection="1">
      <alignment horizontal="left" vertical="top" wrapText="1"/>
      <protection locked="0"/>
    </xf>
    <xf numFmtId="0" fontId="0" fillId="19" borderId="118" xfId="0" applyFill="1" applyBorder="1" applyAlignment="1" applyProtection="1">
      <alignment horizontal="left" vertical="top" wrapText="1"/>
      <protection locked="0"/>
    </xf>
    <xf numFmtId="0" fontId="0" fillId="19" borderId="125" xfId="0" applyFill="1" applyBorder="1" applyAlignment="1" applyProtection="1">
      <alignment horizontal="left" vertical="top" wrapText="1"/>
      <protection locked="0"/>
    </xf>
    <xf numFmtId="0" fontId="0" fillId="19" borderId="265" xfId="0" applyFill="1" applyBorder="1" applyAlignment="1" applyProtection="1">
      <alignment horizontal="left" vertical="top" wrapText="1"/>
      <protection locked="0"/>
    </xf>
  </cellXfs>
  <cellStyles count="21">
    <cellStyle name="Currency" xfId="1" builtinId="4"/>
    <cellStyle name="Followed Hyperlink" xfId="11" builtinId="9" hidden="1"/>
    <cellStyle name="Followed Hyperlink" xfId="13" builtinId="9" hidden="1"/>
    <cellStyle name="Followed Hyperlink" xfId="17"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4" builtinId="8" hidden="1"/>
    <cellStyle name="Hyperlink" xfId="16" builtinId="8" hidden="1"/>
    <cellStyle name="Hyperlink" xfId="8" builtinId="8" hidden="1"/>
    <cellStyle name="Hyperlink" xfId="10" builtinId="8" hidden="1"/>
    <cellStyle name="Hyperlink" xfId="12" builtinId="8" hidden="1"/>
    <cellStyle name="Hyperlink" xfId="4" builtinId="8" hidden="1"/>
    <cellStyle name="Hyperlink" xfId="6" builtinId="8" hidden="1"/>
    <cellStyle name="Hyperlink" xfId="2" builtinId="8" hidden="1"/>
    <cellStyle name="Hyperlink" xfId="20" builtinId="8"/>
    <cellStyle name="Normal" xfId="0" builtinId="0"/>
    <cellStyle name="Normal 2" xfId="18" xr:uid="{00000000-0005-0000-0000-000013000000}"/>
    <cellStyle name="Normal 3" xfId="19"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0C2F"/>
      <color rgb="FF808080"/>
      <color rgb="FFFFFFFF"/>
      <color rgb="FFFFFF99"/>
      <color rgb="FF0057B8"/>
      <color rgb="FFFF9900"/>
      <color rgb="FF99C221"/>
      <color rgb="FFA8ACB0"/>
      <color rgb="FFBDC0C3"/>
      <color rgb="FFD4D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350391</xdr:colOff>
      <xdr:row>11</xdr:row>
      <xdr:rowOff>136525</xdr:rowOff>
    </xdr:from>
    <xdr:to>
      <xdr:col>3</xdr:col>
      <xdr:colOff>341675</xdr:colOff>
      <xdr:row>15</xdr:row>
      <xdr:rowOff>93345</xdr:rowOff>
    </xdr:to>
    <xdr:pic>
      <xdr:nvPicPr>
        <xdr:cNvPr id="2" name="Picture 1" descr="C:\Users\Janice\AppData\Local\Microsoft\Windows\INetCache\Content.Word\676593-200.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49" y="2459567"/>
          <a:ext cx="848534" cy="721995"/>
        </a:xfrm>
        <a:prstGeom prst="rect">
          <a:avLst/>
        </a:prstGeom>
        <a:noFill/>
        <a:ln>
          <a:noFill/>
        </a:ln>
      </xdr:spPr>
    </xdr:pic>
    <xdr:clientData/>
  </xdr:twoCellAnchor>
  <xdr:oneCellAnchor>
    <xdr:from>
      <xdr:col>8</xdr:col>
      <xdr:colOff>25400</xdr:colOff>
      <xdr:row>1</xdr:row>
      <xdr:rowOff>63500</xdr:rowOff>
    </xdr:from>
    <xdr:ext cx="1625217" cy="436439"/>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972300" y="234950"/>
          <a:ext cx="1625217" cy="4364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6918</xdr:colOff>
      <xdr:row>0</xdr:row>
      <xdr:rowOff>160214</xdr:rowOff>
    </xdr:from>
    <xdr:to>
      <xdr:col>3</xdr:col>
      <xdr:colOff>2321658</xdr:colOff>
      <xdr:row>3</xdr:row>
      <xdr:rowOff>187096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srcRect r="37185"/>
        <a:stretch/>
      </xdr:blipFill>
      <xdr:spPr>
        <a:xfrm>
          <a:off x="519803" y="160214"/>
          <a:ext cx="2806620" cy="555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35243</xdr:colOff>
      <xdr:row>1</xdr:row>
      <xdr:rowOff>3175</xdr:rowOff>
    </xdr:from>
    <xdr:to>
      <xdr:col>3</xdr:col>
      <xdr:colOff>2143608</xdr:colOff>
      <xdr:row>4</xdr:row>
      <xdr:rowOff>69745</xdr:rowOff>
    </xdr:to>
    <xdr:pic>
      <xdr:nvPicPr>
        <xdr:cNvPr id="8" name="Picture 7">
          <a:extLst>
            <a:ext uri="{FF2B5EF4-FFF2-40B4-BE49-F238E27FC236}">
              <a16:creationId xmlns:a16="http://schemas.microsoft.com/office/drawing/2014/main" id="{A0DC106C-F2AD-494F-A935-9F67AA02749C}"/>
            </a:ext>
          </a:extLst>
        </xdr:cNvPr>
        <xdr:cNvPicPr>
          <a:picLocks noChangeAspect="1"/>
        </xdr:cNvPicPr>
      </xdr:nvPicPr>
      <xdr:blipFill rotWithShape="1">
        <a:blip xmlns:r="http://schemas.openxmlformats.org/officeDocument/2006/relationships" r:embed="rId1"/>
        <a:srcRect r="37185"/>
        <a:stretch/>
      </xdr:blipFill>
      <xdr:spPr>
        <a:xfrm>
          <a:off x="511493" y="161925"/>
          <a:ext cx="2775115" cy="542820"/>
        </a:xfrm>
        <a:prstGeom prst="rect">
          <a:avLst/>
        </a:prstGeom>
      </xdr:spPr>
    </xdr:pic>
    <xdr:clientData/>
  </xdr:twoCellAnchor>
  <xdr:twoCellAnchor editAs="oneCell">
    <xdr:from>
      <xdr:col>2</xdr:col>
      <xdr:colOff>50117</xdr:colOff>
      <xdr:row>9</xdr:row>
      <xdr:rowOff>3175</xdr:rowOff>
    </xdr:from>
    <xdr:to>
      <xdr:col>2</xdr:col>
      <xdr:colOff>629653</xdr:colOff>
      <xdr:row>11</xdr:row>
      <xdr:rowOff>148936</xdr:rowOff>
    </xdr:to>
    <xdr:pic>
      <xdr:nvPicPr>
        <xdr:cNvPr id="23" name="Picture 22" descr="C:\Users\Janice\AppData\Local\Microsoft\Windows\INetCache\Content.Word\676593-200.png">
          <a:extLst>
            <a:ext uri="{FF2B5EF4-FFF2-40B4-BE49-F238E27FC236}">
              <a16:creationId xmlns:a16="http://schemas.microsoft.com/office/drawing/2014/main" id="{00000000-0008-0000-02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592" y="1571625"/>
          <a:ext cx="579536" cy="637886"/>
        </a:xfrm>
        <a:prstGeom prst="rect">
          <a:avLst/>
        </a:prstGeom>
        <a:noFill/>
        <a:ln>
          <a:noFill/>
        </a:ln>
      </xdr:spPr>
    </xdr:pic>
    <xdr:clientData/>
  </xdr:twoCellAnchor>
  <xdr:twoCellAnchor editAs="oneCell">
    <xdr:from>
      <xdr:col>2</xdr:col>
      <xdr:colOff>0</xdr:colOff>
      <xdr:row>53</xdr:row>
      <xdr:rowOff>152400</xdr:rowOff>
    </xdr:from>
    <xdr:to>
      <xdr:col>2</xdr:col>
      <xdr:colOff>628650</xdr:colOff>
      <xdr:row>55</xdr:row>
      <xdr:rowOff>49877</xdr:rowOff>
    </xdr:to>
    <xdr:pic>
      <xdr:nvPicPr>
        <xdr:cNvPr id="20" name="Picture 19" descr="C:\Users\Janice\AppData\Local\Microsoft\Windows\INetCache\Content.Word\676593-200.png">
          <a:extLst>
            <a:ext uri="{FF2B5EF4-FFF2-40B4-BE49-F238E27FC236}">
              <a16:creationId xmlns:a16="http://schemas.microsoft.com/office/drawing/2014/main" id="{00000000-0008-0000-0200-00001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6678275"/>
          <a:ext cx="628650" cy="622012"/>
        </a:xfrm>
        <a:prstGeom prst="rect">
          <a:avLst/>
        </a:prstGeom>
        <a:noFill/>
        <a:ln>
          <a:noFill/>
        </a:ln>
      </xdr:spPr>
    </xdr:pic>
    <xdr:clientData/>
  </xdr:twoCellAnchor>
  <xdr:twoCellAnchor editAs="oneCell">
    <xdr:from>
      <xdr:col>2</xdr:col>
      <xdr:colOff>0</xdr:colOff>
      <xdr:row>45</xdr:row>
      <xdr:rowOff>127000</xdr:rowOff>
    </xdr:from>
    <xdr:to>
      <xdr:col>2</xdr:col>
      <xdr:colOff>628650</xdr:colOff>
      <xdr:row>48</xdr:row>
      <xdr:rowOff>243318</xdr:rowOff>
    </xdr:to>
    <xdr:pic>
      <xdr:nvPicPr>
        <xdr:cNvPr id="22" name="Picture 21" descr="C:\Users\Janice\AppData\Local\Microsoft\Windows\INetCache\Content.Word\676593-200.png">
          <a:extLst>
            <a:ext uri="{FF2B5EF4-FFF2-40B4-BE49-F238E27FC236}">
              <a16:creationId xmlns:a16="http://schemas.microsoft.com/office/drawing/2014/main" id="{00000000-0008-0000-02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98700"/>
          <a:ext cx="628650" cy="624840"/>
        </a:xfrm>
        <a:prstGeom prst="rect">
          <a:avLst/>
        </a:prstGeom>
        <a:noFill/>
        <a:ln>
          <a:noFill/>
        </a:ln>
      </xdr:spPr>
    </xdr:pic>
    <xdr:clientData/>
  </xdr:twoCellAnchor>
  <xdr:twoCellAnchor editAs="oneCell">
    <xdr:from>
      <xdr:col>2</xdr:col>
      <xdr:colOff>2051</xdr:colOff>
      <xdr:row>86</xdr:row>
      <xdr:rowOff>83527</xdr:rowOff>
    </xdr:from>
    <xdr:to>
      <xdr:col>2</xdr:col>
      <xdr:colOff>605936</xdr:colOff>
      <xdr:row>90</xdr:row>
      <xdr:rowOff>35732</xdr:rowOff>
    </xdr:to>
    <xdr:pic>
      <xdr:nvPicPr>
        <xdr:cNvPr id="24" name="Picture 23" descr="C:\Users\Janice\AppData\Local\Microsoft\Windows\INetCache\Content.Word\676593-200.png">
          <a:extLst>
            <a:ext uri="{FF2B5EF4-FFF2-40B4-BE49-F238E27FC236}">
              <a16:creationId xmlns:a16="http://schemas.microsoft.com/office/drawing/2014/main" id="{00000000-0008-0000-02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666" y="28511989"/>
          <a:ext cx="603250" cy="596974"/>
        </a:xfrm>
        <a:prstGeom prst="rect">
          <a:avLst/>
        </a:prstGeom>
        <a:noFill/>
        <a:ln>
          <a:noFill/>
        </a:ln>
      </xdr:spPr>
    </xdr:pic>
    <xdr:clientData/>
  </xdr:twoCellAnchor>
  <xdr:twoCellAnchor editAs="oneCell">
    <xdr:from>
      <xdr:col>4</xdr:col>
      <xdr:colOff>619760</xdr:colOff>
      <xdr:row>1</xdr:row>
      <xdr:rowOff>69850</xdr:rowOff>
    </xdr:from>
    <xdr:to>
      <xdr:col>4</xdr:col>
      <xdr:colOff>2244977</xdr:colOff>
      <xdr:row>4</xdr:row>
      <xdr:rowOff>14799</xdr:rowOff>
    </xdr:to>
    <xdr:pic>
      <xdr:nvPicPr>
        <xdr:cNvPr id="28" name="Picture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8614410" y="241300"/>
          <a:ext cx="1625217" cy="436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31750</xdr:colOff>
      <xdr:row>152</xdr:row>
      <xdr:rowOff>188912</xdr:rowOff>
    </xdr:from>
    <xdr:to>
      <xdr:col>2</xdr:col>
      <xdr:colOff>662940</xdr:colOff>
      <xdr:row>155</xdr:row>
      <xdr:rowOff>91823</xdr:rowOff>
    </xdr:to>
    <xdr:pic>
      <xdr:nvPicPr>
        <xdr:cNvPr id="10" name="Picture 9" descr="C:\Users\Janice\AppData\Local\Microsoft\Windows\INetCache\Content.Word\676593-200.png">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3" y="53282850"/>
          <a:ext cx="628650" cy="606810"/>
        </a:xfrm>
        <a:prstGeom prst="rect">
          <a:avLst/>
        </a:prstGeom>
        <a:noFill/>
        <a:ln>
          <a:noFill/>
        </a:ln>
      </xdr:spPr>
    </xdr:pic>
    <xdr:clientData/>
  </xdr:twoCellAnchor>
  <xdr:twoCellAnchor>
    <xdr:from>
      <xdr:col>3</xdr:col>
      <xdr:colOff>2036884</xdr:colOff>
      <xdr:row>85</xdr:row>
      <xdr:rowOff>7327</xdr:rowOff>
    </xdr:from>
    <xdr:to>
      <xdr:col>3</xdr:col>
      <xdr:colOff>4806461</xdr:colOff>
      <xdr:row>93</xdr:row>
      <xdr:rowOff>363991</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3179884" y="26582077"/>
          <a:ext cx="2769577" cy="1626664"/>
        </a:xfrm>
        <a:prstGeom prst="rect">
          <a:avLst/>
        </a:prstGeom>
        <a:solidFill>
          <a:srgbClr val="FFFFFF"/>
        </a:solidFill>
        <a:ln w="38100">
          <a:solidFill>
            <a:srgbClr val="7030A0"/>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7030A0"/>
              </a:solidFill>
              <a:effectLst/>
              <a:latin typeface="Calibri" panose="020F0502020204030204" pitchFamily="34" charset="0"/>
              <a:ea typeface="Calibri" panose="020F0502020204030204" pitchFamily="34" charset="0"/>
              <a:cs typeface="Times New Roman" panose="02020603050405020304" pitchFamily="18" charset="0"/>
            </a:rPr>
            <a:t>Standard Mileage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$.655</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Jan – Jun	$.585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Jul – Dec	$.625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$.560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$.575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$.580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5055577</xdr:colOff>
      <xdr:row>85</xdr:row>
      <xdr:rowOff>124558</xdr:rowOff>
    </xdr:from>
    <xdr:to>
      <xdr:col>4</xdr:col>
      <xdr:colOff>1223596</xdr:colOff>
      <xdr:row>93</xdr:row>
      <xdr:rowOff>280205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6198577" y="27524808"/>
          <a:ext cx="2406894" cy="1425647"/>
        </a:xfrm>
        <a:prstGeom prst="rect">
          <a:avLst/>
        </a:prstGeom>
        <a:solidFill>
          <a:srgbClr val="FFFFFF"/>
        </a:solidFill>
        <a:ln w="38100">
          <a:solidFill>
            <a:schemeClr val="accent6"/>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Depreciation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$.28</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$.27</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xdr:col>
      <xdr:colOff>31750</xdr:colOff>
      <xdr:row>176</xdr:row>
      <xdr:rowOff>188912</xdr:rowOff>
    </xdr:from>
    <xdr:ext cx="628650" cy="606810"/>
    <xdr:pic>
      <xdr:nvPicPr>
        <xdr:cNvPr id="3" name="Picture 2" descr="C:\Users\Janice\AppData\Local\Microsoft\Windows\INetCache\Content.Word\676593-200.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3" y="53552725"/>
          <a:ext cx="628650" cy="606810"/>
        </a:xfrm>
        <a:prstGeom prst="rect">
          <a:avLst/>
        </a:prstGeom>
        <a:noFill/>
        <a:ln>
          <a:noFill/>
        </a:ln>
      </xdr:spPr>
    </xdr:pic>
    <xdr:clientData/>
  </xdr:oneCellAnchor>
  <xdr:oneCellAnchor>
    <xdr:from>
      <xdr:col>2</xdr:col>
      <xdr:colOff>31750</xdr:colOff>
      <xdr:row>200</xdr:row>
      <xdr:rowOff>188912</xdr:rowOff>
    </xdr:from>
    <xdr:ext cx="628650" cy="606810"/>
    <xdr:pic>
      <xdr:nvPicPr>
        <xdr:cNvPr id="5" name="Picture 4" descr="C:\Users\Janice\AppData\Local\Microsoft\Windows\INetCache\Content.Word\676593-200.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3" y="62712600"/>
          <a:ext cx="628650" cy="606810"/>
        </a:xfrm>
        <a:prstGeom prst="rect">
          <a:avLst/>
        </a:prstGeom>
        <a:noFill/>
        <a:ln>
          <a:noFill/>
        </a:ln>
      </xdr:spPr>
    </xdr:pic>
    <xdr:clientData/>
  </xdr:oneCellAnchor>
  <xdr:oneCellAnchor>
    <xdr:from>
      <xdr:col>2</xdr:col>
      <xdr:colOff>31750</xdr:colOff>
      <xdr:row>241</xdr:row>
      <xdr:rowOff>188912</xdr:rowOff>
    </xdr:from>
    <xdr:ext cx="628650" cy="606810"/>
    <xdr:pic>
      <xdr:nvPicPr>
        <xdr:cNvPr id="6" name="Picture 5" descr="C:\Users\Janice\AppData\Local\Microsoft\Windows\INetCache\Content.Word\676593-200.pn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3" y="70904100"/>
          <a:ext cx="628650" cy="606810"/>
        </a:xfrm>
        <a:prstGeom prst="rect">
          <a:avLst/>
        </a:prstGeom>
        <a:noFill/>
        <a:ln>
          <a:noFill/>
        </a:ln>
      </xdr:spPr>
    </xdr:pic>
    <xdr:clientData/>
  </xdr:oneCellAnchor>
  <xdr:twoCellAnchor editAs="oneCell">
    <xdr:from>
      <xdr:col>2</xdr:col>
      <xdr:colOff>0</xdr:colOff>
      <xdr:row>53</xdr:row>
      <xdr:rowOff>152400</xdr:rowOff>
    </xdr:from>
    <xdr:to>
      <xdr:col>2</xdr:col>
      <xdr:colOff>628650</xdr:colOff>
      <xdr:row>55</xdr:row>
      <xdr:rowOff>46067</xdr:rowOff>
    </xdr:to>
    <xdr:pic>
      <xdr:nvPicPr>
        <xdr:cNvPr id="11" name="Picture 10" descr="C:\Users\Janice\AppData\Local\Microsoft\Windows\INetCache\Content.Word\676593-200.png">
          <a:extLst>
            <a:ext uri="{FF2B5EF4-FFF2-40B4-BE49-F238E27FC236}">
              <a16:creationId xmlns:a16="http://schemas.microsoft.com/office/drawing/2014/main" id="{946CC358-9B72-40F0-8CF0-D29FFF0B63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 y="14601825"/>
          <a:ext cx="628650" cy="617567"/>
        </a:xfrm>
        <a:prstGeom prst="rect">
          <a:avLst/>
        </a:prstGeom>
        <a:noFill/>
        <a:ln>
          <a:noFill/>
        </a:ln>
      </xdr:spPr>
    </xdr:pic>
    <xdr:clientData/>
  </xdr:twoCellAnchor>
  <xdr:twoCellAnchor editAs="oneCell">
    <xdr:from>
      <xdr:col>2</xdr:col>
      <xdr:colOff>0</xdr:colOff>
      <xdr:row>45</xdr:row>
      <xdr:rowOff>127000</xdr:rowOff>
    </xdr:from>
    <xdr:to>
      <xdr:col>2</xdr:col>
      <xdr:colOff>628650</xdr:colOff>
      <xdr:row>48</xdr:row>
      <xdr:rowOff>247128</xdr:rowOff>
    </xdr:to>
    <xdr:pic>
      <xdr:nvPicPr>
        <xdr:cNvPr id="12" name="Picture 11" descr="C:\Users\Janice\AppData\Local\Microsoft\Windows\INetCache\Content.Word\676593-200.png">
          <a:extLst>
            <a:ext uri="{FF2B5EF4-FFF2-40B4-BE49-F238E27FC236}">
              <a16:creationId xmlns:a16="http://schemas.microsoft.com/office/drawing/2014/main" id="{D48EB349-E2DC-4CE7-B379-CE074955626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 y="12071350"/>
          <a:ext cx="628650" cy="634478"/>
        </a:xfrm>
        <a:prstGeom prst="rect">
          <a:avLst/>
        </a:prstGeom>
        <a:noFill/>
        <a:ln>
          <a:noFill/>
        </a:ln>
      </xdr:spPr>
    </xdr:pic>
    <xdr:clientData/>
  </xdr:twoCellAnchor>
  <xdr:twoCellAnchor editAs="oneCell">
    <xdr:from>
      <xdr:col>2</xdr:col>
      <xdr:colOff>2051</xdr:colOff>
      <xdr:row>86</xdr:row>
      <xdr:rowOff>83527</xdr:rowOff>
    </xdr:from>
    <xdr:to>
      <xdr:col>2</xdr:col>
      <xdr:colOff>609746</xdr:colOff>
      <xdr:row>90</xdr:row>
      <xdr:rowOff>39542</xdr:rowOff>
    </xdr:to>
    <xdr:pic>
      <xdr:nvPicPr>
        <xdr:cNvPr id="13" name="Picture 12" descr="C:\Users\Janice\AppData\Local\Microsoft\Windows\INetCache\Content.Word\676593-200.png">
          <a:extLst>
            <a:ext uri="{FF2B5EF4-FFF2-40B4-BE49-F238E27FC236}">
              <a16:creationId xmlns:a16="http://schemas.microsoft.com/office/drawing/2014/main" id="{D3A8B991-8357-4D1C-A4C1-5C159EBD6FA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8301" y="26896402"/>
          <a:ext cx="607695" cy="603715"/>
        </a:xfrm>
        <a:prstGeom prst="rect">
          <a:avLst/>
        </a:prstGeom>
        <a:noFill/>
        <a:ln>
          <a:noFill/>
        </a:ln>
      </xdr:spPr>
    </xdr:pic>
    <xdr:clientData/>
  </xdr:twoCellAnchor>
  <xdr:twoCellAnchor editAs="oneCell">
    <xdr:from>
      <xdr:col>2</xdr:col>
      <xdr:colOff>31750</xdr:colOff>
      <xdr:row>152</xdr:row>
      <xdr:rowOff>188912</xdr:rowOff>
    </xdr:from>
    <xdr:to>
      <xdr:col>3</xdr:col>
      <xdr:colOff>0</xdr:colOff>
      <xdr:row>155</xdr:row>
      <xdr:rowOff>95633</xdr:rowOff>
    </xdr:to>
    <xdr:pic>
      <xdr:nvPicPr>
        <xdr:cNvPr id="14" name="Picture 13" descr="C:\Users\Janice\AppData\Local\Microsoft\Windows\INetCache\Content.Word\676593-200.png">
          <a:extLst>
            <a:ext uri="{FF2B5EF4-FFF2-40B4-BE49-F238E27FC236}">
              <a16:creationId xmlns:a16="http://schemas.microsoft.com/office/drawing/2014/main" id="{718BE4A3-0BD6-49A9-91E1-DFBB66CAC6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49661762"/>
          <a:ext cx="635000" cy="611572"/>
        </a:xfrm>
        <a:prstGeom prst="rect">
          <a:avLst/>
        </a:prstGeom>
        <a:noFill/>
        <a:ln>
          <a:noFill/>
        </a:ln>
      </xdr:spPr>
    </xdr:pic>
    <xdr:clientData/>
  </xdr:twoCellAnchor>
  <xdr:twoCellAnchor>
    <xdr:from>
      <xdr:col>3</xdr:col>
      <xdr:colOff>2036884</xdr:colOff>
      <xdr:row>85</xdr:row>
      <xdr:rowOff>7327</xdr:rowOff>
    </xdr:from>
    <xdr:to>
      <xdr:col>3</xdr:col>
      <xdr:colOff>4806461</xdr:colOff>
      <xdr:row>93</xdr:row>
      <xdr:rowOff>363991</xdr:rowOff>
    </xdr:to>
    <xdr:sp macro="" textlink="">
      <xdr:nvSpPr>
        <xdr:cNvPr id="15" name="Text Box 2">
          <a:extLst>
            <a:ext uri="{FF2B5EF4-FFF2-40B4-BE49-F238E27FC236}">
              <a16:creationId xmlns:a16="http://schemas.microsoft.com/office/drawing/2014/main" id="{0D798AD4-0017-46C0-BF0E-DC4D6426D0FB}"/>
            </a:ext>
          </a:extLst>
        </xdr:cNvPr>
        <xdr:cNvSpPr txBox="1">
          <a:spLocks noChangeArrowheads="1"/>
        </xdr:cNvSpPr>
      </xdr:nvSpPr>
      <xdr:spPr bwMode="auto">
        <a:xfrm>
          <a:off x="3198934" y="26658277"/>
          <a:ext cx="2769577" cy="1652064"/>
        </a:xfrm>
        <a:prstGeom prst="rect">
          <a:avLst/>
        </a:prstGeom>
        <a:solidFill>
          <a:srgbClr val="FFFFFF"/>
        </a:solidFill>
        <a:ln w="38100">
          <a:solidFill>
            <a:srgbClr val="7030A0"/>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7030A0"/>
              </a:solidFill>
              <a:effectLst/>
              <a:latin typeface="Calibri" panose="020F0502020204030204" pitchFamily="34" charset="0"/>
              <a:ea typeface="Calibri" panose="020F0502020204030204" pitchFamily="34" charset="0"/>
              <a:cs typeface="Times New Roman" panose="02020603050405020304" pitchFamily="18" charset="0"/>
            </a:rPr>
            <a:t>Standard Mileage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$.655</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Jan – Jun	$.585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Jul – Dec	$.625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$.560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$.575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$.580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5055577</xdr:colOff>
      <xdr:row>85</xdr:row>
      <xdr:rowOff>124558</xdr:rowOff>
    </xdr:from>
    <xdr:to>
      <xdr:col>4</xdr:col>
      <xdr:colOff>1223596</xdr:colOff>
      <xdr:row>93</xdr:row>
      <xdr:rowOff>280205</xdr:rowOff>
    </xdr:to>
    <xdr:sp macro="" textlink="">
      <xdr:nvSpPr>
        <xdr:cNvPr id="16" name="Text Box 2">
          <a:extLst>
            <a:ext uri="{FF2B5EF4-FFF2-40B4-BE49-F238E27FC236}">
              <a16:creationId xmlns:a16="http://schemas.microsoft.com/office/drawing/2014/main" id="{BC72DDEF-015B-49B9-BB4C-8A6653F5981C}"/>
            </a:ext>
          </a:extLst>
        </xdr:cNvPr>
        <xdr:cNvSpPr txBox="1">
          <a:spLocks noChangeArrowheads="1"/>
        </xdr:cNvSpPr>
      </xdr:nvSpPr>
      <xdr:spPr bwMode="auto">
        <a:xfrm>
          <a:off x="6217627" y="26775508"/>
          <a:ext cx="2406894" cy="1451047"/>
        </a:xfrm>
        <a:prstGeom prst="rect">
          <a:avLst/>
        </a:prstGeom>
        <a:solidFill>
          <a:srgbClr val="FFFFFF"/>
        </a:solidFill>
        <a:ln w="38100">
          <a:solidFill>
            <a:schemeClr val="accent6"/>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Depreciation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$.28</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$.27</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xdr:col>
      <xdr:colOff>31750</xdr:colOff>
      <xdr:row>176</xdr:row>
      <xdr:rowOff>188912</xdr:rowOff>
    </xdr:from>
    <xdr:ext cx="628650" cy="606810"/>
    <xdr:pic>
      <xdr:nvPicPr>
        <xdr:cNvPr id="17" name="Picture 16" descr="C:\Users\Janice\AppData\Local\Microsoft\Windows\INetCache\Content.Word\676593-200.png">
          <a:extLst>
            <a:ext uri="{FF2B5EF4-FFF2-40B4-BE49-F238E27FC236}">
              <a16:creationId xmlns:a16="http://schemas.microsoft.com/office/drawing/2014/main" id="{5A19ED22-A81A-45A1-BD08-C3DD714028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57986612"/>
          <a:ext cx="628650" cy="606810"/>
        </a:xfrm>
        <a:prstGeom prst="rect">
          <a:avLst/>
        </a:prstGeom>
        <a:noFill/>
        <a:ln>
          <a:noFill/>
        </a:ln>
      </xdr:spPr>
    </xdr:pic>
    <xdr:clientData/>
  </xdr:oneCellAnchor>
  <xdr:oneCellAnchor>
    <xdr:from>
      <xdr:col>2</xdr:col>
      <xdr:colOff>31750</xdr:colOff>
      <xdr:row>200</xdr:row>
      <xdr:rowOff>188912</xdr:rowOff>
    </xdr:from>
    <xdr:ext cx="628650" cy="606810"/>
    <xdr:pic>
      <xdr:nvPicPr>
        <xdr:cNvPr id="18" name="Picture 17" descr="C:\Users\Janice\AppData\Local\Microsoft\Windows\INetCache\Content.Word\676593-200.png">
          <a:extLst>
            <a:ext uri="{FF2B5EF4-FFF2-40B4-BE49-F238E27FC236}">
              <a16:creationId xmlns:a16="http://schemas.microsoft.com/office/drawing/2014/main" id="{EC7F1B90-9A62-4207-81F5-127A9955420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65692337"/>
          <a:ext cx="628650" cy="606810"/>
        </a:xfrm>
        <a:prstGeom prst="rect">
          <a:avLst/>
        </a:prstGeom>
        <a:noFill/>
        <a:ln>
          <a:noFill/>
        </a:ln>
      </xdr:spPr>
    </xdr:pic>
    <xdr:clientData/>
  </xdr:oneCellAnchor>
  <xdr:oneCellAnchor>
    <xdr:from>
      <xdr:col>2</xdr:col>
      <xdr:colOff>31750</xdr:colOff>
      <xdr:row>241</xdr:row>
      <xdr:rowOff>188912</xdr:rowOff>
    </xdr:from>
    <xdr:ext cx="628650" cy="606810"/>
    <xdr:pic>
      <xdr:nvPicPr>
        <xdr:cNvPr id="19" name="Picture 18" descr="C:\Users\Janice\AppData\Local\Microsoft\Windows\INetCache\Content.Word\676593-200.png">
          <a:extLst>
            <a:ext uri="{FF2B5EF4-FFF2-40B4-BE49-F238E27FC236}">
              <a16:creationId xmlns:a16="http://schemas.microsoft.com/office/drawing/2014/main" id="{EF9357E8-6A0B-49C5-AE4D-C4CF168035B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81732437"/>
          <a:ext cx="628650" cy="60681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25400</xdr:colOff>
      <xdr:row>1</xdr:row>
      <xdr:rowOff>90278</xdr:rowOff>
    </xdr:from>
    <xdr:to>
      <xdr:col>12</xdr:col>
      <xdr:colOff>1418842</xdr:colOff>
      <xdr:row>3</xdr:row>
      <xdr:rowOff>133017</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328150" y="261728"/>
          <a:ext cx="1625217" cy="436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1</xdr:row>
      <xdr:rowOff>10950</xdr:rowOff>
    </xdr:from>
    <xdr:to>
      <xdr:col>5</xdr:col>
      <xdr:colOff>658813</xdr:colOff>
      <xdr:row>3</xdr:row>
      <xdr:rowOff>162715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2"/>
        <a:srcRect r="35644"/>
        <a:stretch/>
      </xdr:blipFill>
      <xdr:spPr>
        <a:xfrm>
          <a:off x="503238" y="185575"/>
          <a:ext cx="287020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1289050</xdr:colOff>
      <xdr:row>1</xdr:row>
      <xdr:rowOff>90278</xdr:rowOff>
    </xdr:from>
    <xdr:ext cx="1625217" cy="436439"/>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80300" y="261728"/>
          <a:ext cx="1625217" cy="4364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10583</xdr:colOff>
      <xdr:row>1</xdr:row>
      <xdr:rowOff>25767</xdr:rowOff>
    </xdr:from>
    <xdr:to>
      <xdr:col>5</xdr:col>
      <xdr:colOff>1366345</xdr:colOff>
      <xdr:row>3</xdr:row>
      <xdr:rowOff>182823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r="35816"/>
        <a:stretch/>
      </xdr:blipFill>
      <xdr:spPr>
        <a:xfrm>
          <a:off x="522962" y="196560"/>
          <a:ext cx="2866624" cy="551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clark_archmi_com/Documents/2023/AMITRAC/Working%20Docs/Copy%20of%20WIP%20UNLOCKED%202022-01-05%20MCUS-B0411C-AMITRAC-Calculator%20(T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clark_archmi_com/Documents/2023/AMITRAC/Working%20Docs/WIP%20UNLOCKED%202022-01-05%20MCUS-B0411C-AMITRAC-Calculator%20(TC%20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Tables"/>
      <sheetName val="Tax Return Income (Main)"/>
      <sheetName val="AMITRAC Guidance &amp; Help"/>
      <sheetName val="Liquidity Analysis"/>
      <sheetName val="Comparative Income Analysis"/>
      <sheetName val="Additional Sole Proprietorships"/>
      <sheetName val="Additional Prtnership K-1s &lt;25%"/>
      <sheetName val="Additional S-Corp K-1s &lt;25%"/>
      <sheetName val="Additional Partnerships (1065)"/>
      <sheetName val="Additional S-Corps (1120S)"/>
      <sheetName val="Additional Corporations (1120)"/>
      <sheetName val="Sheet1"/>
      <sheetName val="Sheet2"/>
      <sheetName val="Sheet3"/>
      <sheetName val="Sheet4"/>
    </sheetNames>
    <sheetDataSet>
      <sheetData sheetId="0"/>
      <sheetData sheetId="1">
        <row r="171">
          <cell r="C171">
            <v>70</v>
          </cell>
          <cell r="D171" t="str">
            <v>Ordinary Business Income</v>
          </cell>
          <cell r="E171" t="str">
            <v>click here for guidance</v>
          </cell>
          <cell r="G171" t="str">
            <v>$</v>
          </cell>
          <cell r="J171" t="str">
            <v>$</v>
          </cell>
          <cell r="L171" t="str">
            <v/>
          </cell>
          <cell r="M171" t="str">
            <v/>
          </cell>
        </row>
        <row r="172">
          <cell r="C172">
            <v>71</v>
          </cell>
          <cell r="D172" t="str">
            <v xml:space="preserve">Ordinary Business Loss </v>
          </cell>
          <cell r="E172" t="str">
            <v>click here for guidance</v>
          </cell>
          <cell r="G172" t="str">
            <v>$</v>
          </cell>
          <cell r="J172" t="str">
            <v>$</v>
          </cell>
        </row>
        <row r="173">
          <cell r="C173">
            <v>72</v>
          </cell>
          <cell r="D173" t="str">
            <v>Net Rental/Other Real Estate Income</v>
          </cell>
          <cell r="E173" t="str">
            <v>click here for guidance</v>
          </cell>
          <cell r="G173" t="str">
            <v>$</v>
          </cell>
          <cell r="J173" t="str">
            <v>$</v>
          </cell>
        </row>
        <row r="174">
          <cell r="C174">
            <v>73</v>
          </cell>
          <cell r="D174" t="str">
            <v xml:space="preserve">Net Rental/Other Real Estate Loss </v>
          </cell>
          <cell r="E174" t="str">
            <v>click here for guidance</v>
          </cell>
          <cell r="G174" t="str">
            <v>$</v>
          </cell>
          <cell r="J174" t="str">
            <v>$</v>
          </cell>
        </row>
        <row r="175">
          <cell r="C175">
            <v>74</v>
          </cell>
          <cell r="D175" t="str">
            <v>Subtotal of K-1 Profits/Losses</v>
          </cell>
          <cell r="E175" t="str">
            <v>(calculator lines 62 through 65)</v>
          </cell>
          <cell r="G175" t="str">
            <v>$</v>
          </cell>
          <cell r="H175">
            <v>0</v>
          </cell>
          <cell r="J175" t="str">
            <v>$</v>
          </cell>
          <cell r="K175">
            <v>0</v>
          </cell>
          <cell r="L175" t="str">
            <v/>
          </cell>
          <cell r="M175" t="str">
            <v/>
          </cell>
        </row>
        <row r="176">
          <cell r="C176">
            <v>75</v>
          </cell>
          <cell r="D176" t="str">
            <v xml:space="preserve">Distributions             </v>
          </cell>
          <cell r="E176" t="str">
            <v>click here for guidance</v>
          </cell>
          <cell r="G176" t="str">
            <v>$</v>
          </cell>
          <cell r="J176" t="str">
            <v>$</v>
          </cell>
        </row>
        <row r="177">
          <cell r="D177" t="str">
            <v>Compare Subtotal of Profits/Losses (Line 74) to Distributions (Line 75).  Choose one qualifying option for each year on Lines 76 and 77.</v>
          </cell>
        </row>
        <row r="178">
          <cell r="D178" t="str">
            <v>click here for guidance</v>
          </cell>
        </row>
        <row r="179">
          <cell r="D179" t="str">
            <v>Prior Year (Choose One Option)</v>
          </cell>
        </row>
        <row r="180">
          <cell r="C180">
            <v>76</v>
          </cell>
          <cell r="D180" t="str">
            <v>Utilize Sub-Total of K-1 Profits/Losses</v>
          </cell>
          <cell r="F180" t="str">
            <v>NO</v>
          </cell>
        </row>
        <row r="181">
          <cell r="D181" t="str">
            <v>Utilize Distributions</v>
          </cell>
          <cell r="F181" t="str">
            <v>YES</v>
          </cell>
        </row>
        <row r="185">
          <cell r="D185" t="str">
            <v>Most Recent Year (Choose One Option)</v>
          </cell>
        </row>
        <row r="186">
          <cell r="C186">
            <v>77</v>
          </cell>
          <cell r="D186" t="str">
            <v>Utilize Sub-Total of K-1 Profits/Losses</v>
          </cell>
          <cell r="F186" t="str">
            <v>NO</v>
          </cell>
        </row>
        <row r="187">
          <cell r="D187" t="str">
            <v>Utilize Distributions</v>
          </cell>
          <cell r="F187" t="str">
            <v>YES</v>
          </cell>
        </row>
        <row r="191">
          <cell r="C191">
            <v>78</v>
          </cell>
          <cell r="D191" t="str">
            <v>Amount of Qualifying K-1 Income (Profit or Distribution)</v>
          </cell>
          <cell r="E191" t="str">
            <v>click here for guidance</v>
          </cell>
          <cell r="F191" t="str">
            <v>+</v>
          </cell>
          <cell r="G191" t="str">
            <v>$</v>
          </cell>
          <cell r="H191">
            <v>0</v>
          </cell>
          <cell r="I191" t="str">
            <v>+</v>
          </cell>
          <cell r="J191" t="str">
            <v>$</v>
          </cell>
          <cell r="K191">
            <v>0</v>
          </cell>
        </row>
        <row r="192">
          <cell r="C192">
            <v>79</v>
          </cell>
          <cell r="D192" t="str">
            <v>Amount of Qualifying K-1 Loss</v>
          </cell>
          <cell r="E192" t="str">
            <v>click here for guidance</v>
          </cell>
          <cell r="F192" t="str">
            <v>-</v>
          </cell>
          <cell r="G192" t="str">
            <v>$</v>
          </cell>
          <cell r="H192">
            <v>0</v>
          </cell>
          <cell r="I192" t="str">
            <v>-</v>
          </cell>
          <cell r="J192" t="str">
            <v>$</v>
          </cell>
          <cell r="K192">
            <v>0</v>
          </cell>
          <cell r="L192" t="str">
            <v/>
          </cell>
          <cell r="M192" t="str">
            <v/>
          </cell>
        </row>
        <row r="193">
          <cell r="C193">
            <v>80</v>
          </cell>
          <cell r="D193" t="str">
            <v>Guaranteed Payments to Partner</v>
          </cell>
          <cell r="E193" t="str">
            <v>click here for guidance</v>
          </cell>
          <cell r="F193" t="str">
            <v>+</v>
          </cell>
          <cell r="G193" t="str">
            <v>$</v>
          </cell>
          <cell r="H193">
            <v>100000</v>
          </cell>
          <cell r="I193" t="str">
            <v>+</v>
          </cell>
          <cell r="J193" t="str">
            <v>$</v>
          </cell>
        </row>
        <row r="194">
          <cell r="C194">
            <v>81</v>
          </cell>
          <cell r="E194" t="str">
            <v>Totals</v>
          </cell>
          <cell r="G194" t="str">
            <v>$</v>
          </cell>
          <cell r="H194">
            <v>100000</v>
          </cell>
          <cell r="J194" t="str">
            <v>$</v>
          </cell>
          <cell r="K194">
            <v>0</v>
          </cell>
        </row>
        <row r="195">
          <cell r="C195">
            <v>82</v>
          </cell>
          <cell r="D195" t="str">
            <v>Choose One Option for 1065 K-1 (&lt;25%)  Income Trend Calculation</v>
          </cell>
        </row>
        <row r="196">
          <cell r="D196" t="str">
            <v>PRIOR YEAR ONLY</v>
          </cell>
          <cell r="F196" t="str">
            <v>NO</v>
          </cell>
        </row>
        <row r="197">
          <cell r="D197" t="str">
            <v>MOST RECENT YEAR ONLY</v>
          </cell>
          <cell r="F197" t="str">
            <v>NO</v>
          </cell>
          <cell r="L197" t="str">
            <v>Amount of Change</v>
          </cell>
          <cell r="M197">
            <v>-100000</v>
          </cell>
        </row>
        <row r="198">
          <cell r="D198" t="str">
            <v>AVERAGE PRIOR &amp; MOST RECENT YEAR</v>
          </cell>
          <cell r="F198" t="str">
            <v>YES</v>
          </cell>
          <cell r="L198" t="str">
            <v>Percentage of Change</v>
          </cell>
          <cell r="M198">
            <v>-1</v>
          </cell>
        </row>
        <row r="207">
          <cell r="C207">
            <v>85</v>
          </cell>
          <cell r="D207" t="str">
            <v>Ordinary Business Income</v>
          </cell>
          <cell r="E207" t="str">
            <v>click here for guidance</v>
          </cell>
          <cell r="G207" t="str">
            <v>$</v>
          </cell>
          <cell r="J207" t="str">
            <v>$</v>
          </cell>
          <cell r="L207" t="str">
            <v/>
          </cell>
          <cell r="M207" t="str">
            <v/>
          </cell>
        </row>
        <row r="208">
          <cell r="C208">
            <v>86</v>
          </cell>
          <cell r="D208" t="str">
            <v xml:space="preserve">Ordinary Business Loss </v>
          </cell>
          <cell r="E208" t="str">
            <v>click here for guidance</v>
          </cell>
          <cell r="G208" t="str">
            <v>$</v>
          </cell>
          <cell r="J208" t="str">
            <v>$</v>
          </cell>
        </row>
        <row r="209">
          <cell r="C209">
            <v>87</v>
          </cell>
          <cell r="D209" t="str">
            <v>Net Rental/Other Real Estate Income</v>
          </cell>
          <cell r="E209" t="str">
            <v>click here for guidance</v>
          </cell>
          <cell r="G209" t="str">
            <v>$</v>
          </cell>
          <cell r="J209" t="str">
            <v>$</v>
          </cell>
        </row>
        <row r="210">
          <cell r="C210">
            <v>88</v>
          </cell>
          <cell r="D210" t="str">
            <v xml:space="preserve">Net Rental/Other Real Estate Loss </v>
          </cell>
          <cell r="E210" t="str">
            <v>click here for guidance</v>
          </cell>
          <cell r="G210" t="str">
            <v>$</v>
          </cell>
          <cell r="J210" t="str">
            <v>$</v>
          </cell>
        </row>
        <row r="211">
          <cell r="C211">
            <v>89</v>
          </cell>
          <cell r="D211" t="str">
            <v>Subtotal of K-1 Profits/Losses</v>
          </cell>
          <cell r="E211" t="str">
            <v>(calculator lines 85 through 88)</v>
          </cell>
          <cell r="G211" t="str">
            <v>$</v>
          </cell>
          <cell r="H211">
            <v>0</v>
          </cell>
          <cell r="J211" t="str">
            <v>$</v>
          </cell>
          <cell r="K211">
            <v>0</v>
          </cell>
          <cell r="L211" t="str">
            <v/>
          </cell>
          <cell r="M211" t="str">
            <v/>
          </cell>
        </row>
        <row r="212">
          <cell r="C212">
            <v>90</v>
          </cell>
          <cell r="D212" t="str">
            <v xml:space="preserve">Distributions             </v>
          </cell>
          <cell r="E212" t="str">
            <v>click here for guidance</v>
          </cell>
          <cell r="G212" t="str">
            <v>$</v>
          </cell>
          <cell r="J212" t="str">
            <v>$</v>
          </cell>
          <cell r="L212" t="str">
            <v/>
          </cell>
          <cell r="M212" t="str">
            <v/>
          </cell>
        </row>
        <row r="213">
          <cell r="D213" t="str">
            <v>Compare Subtotal of Profits/Losses (Line 89) to Distributions (Line 90).  Choose one qualifying option for each year on Lines 91 and 92.</v>
          </cell>
        </row>
        <row r="214">
          <cell r="D214" t="str">
            <v>click here for guidance</v>
          </cell>
        </row>
        <row r="215">
          <cell r="D215" t="str">
            <v>Prior Year (Choose One Option)</v>
          </cell>
        </row>
        <row r="216">
          <cell r="C216">
            <v>91</v>
          </cell>
          <cell r="D216" t="str">
            <v>Utilize Sub-Total of K-1 Profits/Losses</v>
          </cell>
          <cell r="F216" t="str">
            <v>NO</v>
          </cell>
        </row>
        <row r="217">
          <cell r="D217" t="str">
            <v>Utilize Distributions</v>
          </cell>
          <cell r="F217" t="str">
            <v>YES</v>
          </cell>
        </row>
        <row r="221">
          <cell r="D221" t="str">
            <v>Most Recent Year (Choose One Option)</v>
          </cell>
        </row>
        <row r="222">
          <cell r="C222">
            <v>92</v>
          </cell>
          <cell r="D222" t="str">
            <v>Utilize Sub-Total of K-1 Profits/Losses</v>
          </cell>
          <cell r="F222" t="str">
            <v>NO</v>
          </cell>
        </row>
        <row r="223">
          <cell r="D223" t="str">
            <v>Utilize Distributions</v>
          </cell>
          <cell r="F223" t="str">
            <v>YES</v>
          </cell>
        </row>
        <row r="227">
          <cell r="C227">
            <v>93</v>
          </cell>
          <cell r="D227" t="str">
            <v>Amount of Qualifying K-1 Income (Profit or Distribution)</v>
          </cell>
          <cell r="E227" t="str">
            <v>click here for guidance</v>
          </cell>
          <cell r="F227" t="str">
            <v>+</v>
          </cell>
          <cell r="G227" t="str">
            <v>$</v>
          </cell>
          <cell r="H227">
            <v>0</v>
          </cell>
          <cell r="I227" t="str">
            <v>+</v>
          </cell>
          <cell r="J227" t="str">
            <v>$</v>
          </cell>
          <cell r="K227">
            <v>0</v>
          </cell>
        </row>
        <row r="228">
          <cell r="C228">
            <v>94</v>
          </cell>
          <cell r="D228" t="str">
            <v>Amount of Qualifying K-1 Loss</v>
          </cell>
          <cell r="E228" t="str">
            <v>click here for guidance</v>
          </cell>
          <cell r="F228" t="str">
            <v>-</v>
          </cell>
          <cell r="G228" t="str">
            <v>$</v>
          </cell>
          <cell r="H228">
            <v>0</v>
          </cell>
          <cell r="I228" t="str">
            <v>-</v>
          </cell>
          <cell r="J228" t="str">
            <v>$</v>
          </cell>
          <cell r="K228">
            <v>0</v>
          </cell>
          <cell r="L228" t="str">
            <v/>
          </cell>
          <cell r="M228" t="str">
            <v/>
          </cell>
        </row>
        <row r="229">
          <cell r="C229">
            <v>95</v>
          </cell>
          <cell r="D229" t="str">
            <v>W-2 Compensation</v>
          </cell>
          <cell r="E229" t="str">
            <v>click here for guidance</v>
          </cell>
          <cell r="F229" t="str">
            <v>+</v>
          </cell>
          <cell r="G229" t="str">
            <v>$</v>
          </cell>
          <cell r="I229" t="str">
            <v>+</v>
          </cell>
          <cell r="J229" t="str">
            <v>$</v>
          </cell>
        </row>
        <row r="230">
          <cell r="C230">
            <v>96</v>
          </cell>
          <cell r="E230" t="str">
            <v>Totals</v>
          </cell>
          <cell r="G230" t="str">
            <v>$</v>
          </cell>
          <cell r="H230">
            <v>0</v>
          </cell>
          <cell r="J230" t="str">
            <v>$</v>
          </cell>
          <cell r="K230">
            <v>0</v>
          </cell>
        </row>
        <row r="231">
          <cell r="C231">
            <v>97</v>
          </cell>
          <cell r="D231" t="str">
            <v>Choose One Option for 1120-S K-1 (&lt;25%) Income Trend Calculation</v>
          </cell>
        </row>
        <row r="232">
          <cell r="D232" t="str">
            <v>PRIOR YEAR ONLY</v>
          </cell>
          <cell r="F232" t="str">
            <v>NO</v>
          </cell>
        </row>
        <row r="233">
          <cell r="D233" t="str">
            <v>MOST RECENT YEAR ONLY</v>
          </cell>
          <cell r="F233" t="str">
            <v>NO</v>
          </cell>
          <cell r="L233" t="str">
            <v>Amount of Change</v>
          </cell>
          <cell r="M233">
            <v>0</v>
          </cell>
        </row>
        <row r="234">
          <cell r="D234" t="str">
            <v>AVERAGE PRIOR &amp; MOST RECENT YEAR</v>
          </cell>
          <cell r="F234" t="str">
            <v>YES</v>
          </cell>
          <cell r="L234" t="str">
            <v>Percentage of Change</v>
          </cell>
          <cell r="M234">
            <v>0</v>
          </cell>
        </row>
        <row r="245">
          <cell r="C245">
            <v>100</v>
          </cell>
          <cell r="D245" t="str">
            <v>Ordinary Business Income</v>
          </cell>
          <cell r="E245" t="str">
            <v>click here for guidance</v>
          </cell>
          <cell r="F245" t="str">
            <v>+</v>
          </cell>
          <cell r="G245" t="str">
            <v>$</v>
          </cell>
          <cell r="I245" t="str">
            <v>+</v>
          </cell>
          <cell r="J245" t="str">
            <v>$</v>
          </cell>
          <cell r="L245" t="str">
            <v/>
          </cell>
          <cell r="M245" t="str">
            <v/>
          </cell>
        </row>
        <row r="246">
          <cell r="C246">
            <v>101</v>
          </cell>
          <cell r="D246" t="str">
            <v>Ordinary Business Loss</v>
          </cell>
          <cell r="E246" t="str">
            <v>click here for guidance</v>
          </cell>
          <cell r="F246" t="str">
            <v>-</v>
          </cell>
          <cell r="G246" t="str">
            <v>$</v>
          </cell>
          <cell r="I246" t="str">
            <v>-</v>
          </cell>
          <cell r="J246" t="str">
            <v>$</v>
          </cell>
        </row>
        <row r="247">
          <cell r="C247">
            <v>102</v>
          </cell>
          <cell r="D247" t="str">
            <v>Net Rental Real Estate Income</v>
          </cell>
          <cell r="E247" t="str">
            <v>click here for guidance</v>
          </cell>
          <cell r="F247" t="str">
            <v>+</v>
          </cell>
          <cell r="G247" t="str">
            <v>$</v>
          </cell>
          <cell r="I247" t="str">
            <v>+</v>
          </cell>
          <cell r="J247" t="str">
            <v>$</v>
          </cell>
        </row>
        <row r="248">
          <cell r="C248">
            <v>103</v>
          </cell>
          <cell r="D248" t="str">
            <v>Net Rental Real Estate Loss</v>
          </cell>
          <cell r="E248" t="str">
            <v>click here for guidance</v>
          </cell>
          <cell r="F248" t="str">
            <v>-</v>
          </cell>
          <cell r="G248" t="str">
            <v>$</v>
          </cell>
          <cell r="I248" t="str">
            <v>-</v>
          </cell>
          <cell r="J248" t="str">
            <v>$</v>
          </cell>
        </row>
        <row r="249">
          <cell r="C249">
            <v>104</v>
          </cell>
          <cell r="D249" t="str">
            <v>Subtotal of K-1 Profits/Losses</v>
          </cell>
          <cell r="E249" t="str">
            <v>(calculator lines 100 through 103)</v>
          </cell>
          <cell r="G249" t="str">
            <v>$</v>
          </cell>
          <cell r="H249">
            <v>0</v>
          </cell>
          <cell r="J249" t="str">
            <v>$</v>
          </cell>
          <cell r="K249">
            <v>0</v>
          </cell>
          <cell r="L249" t="str">
            <v/>
          </cell>
          <cell r="M249" t="str">
            <v/>
          </cell>
        </row>
        <row r="250">
          <cell r="C250">
            <v>105</v>
          </cell>
          <cell r="D250" t="str">
            <v xml:space="preserve">Distributions             </v>
          </cell>
          <cell r="E250" t="str">
            <v>click here for guidance</v>
          </cell>
          <cell r="G250" t="str">
            <v>$</v>
          </cell>
          <cell r="J250" t="str">
            <v>$</v>
          </cell>
          <cell r="L250" t="str">
            <v/>
          </cell>
          <cell r="M250" t="str">
            <v/>
          </cell>
        </row>
        <row r="251">
          <cell r="D251" t="str">
            <v>Compare Subtotal of Profits/Losses (Line 104) to Distributions (Line 105).  Choose one qualifying option for each year on Lines 106 and 107.</v>
          </cell>
        </row>
        <row r="252">
          <cell r="D252" t="str">
            <v>click here for guidance</v>
          </cell>
        </row>
        <row r="253">
          <cell r="D253" t="str">
            <v>Prior Year (Choose One Option)</v>
          </cell>
        </row>
        <row r="254">
          <cell r="C254">
            <v>106</v>
          </cell>
          <cell r="D254" t="str">
            <v>Utilize Sub-Total of K-1 Profits/Losses</v>
          </cell>
          <cell r="F254" t="str">
            <v>NO</v>
          </cell>
        </row>
        <row r="255">
          <cell r="D255" t="str">
            <v>Utilize Distributions</v>
          </cell>
          <cell r="F255" t="str">
            <v>YES</v>
          </cell>
        </row>
        <row r="259">
          <cell r="D259" t="str">
            <v>Most Recent Year (Choose One Option)</v>
          </cell>
        </row>
        <row r="260">
          <cell r="C260">
            <v>107</v>
          </cell>
          <cell r="D260" t="str">
            <v>Utilize Sub-Total of K-1 Profits/Losses</v>
          </cell>
          <cell r="F260" t="str">
            <v>NO</v>
          </cell>
        </row>
        <row r="261">
          <cell r="D261" t="str">
            <v>Utilize Distributions</v>
          </cell>
          <cell r="F261" t="str">
            <v>YES</v>
          </cell>
        </row>
        <row r="265">
          <cell r="C265">
            <v>108</v>
          </cell>
          <cell r="D265" t="str">
            <v>Amount of Qualifying K-1 Income (Profit or Distribution)</v>
          </cell>
          <cell r="E265" t="str">
            <v>click here for guidance</v>
          </cell>
          <cell r="F265" t="str">
            <v>+</v>
          </cell>
          <cell r="G265" t="str">
            <v>$</v>
          </cell>
          <cell r="H265">
            <v>0</v>
          </cell>
          <cell r="I265" t="str">
            <v>+</v>
          </cell>
          <cell r="J265" t="str">
            <v>$</v>
          </cell>
          <cell r="K265">
            <v>0</v>
          </cell>
        </row>
        <row r="266">
          <cell r="C266">
            <v>109</v>
          </cell>
          <cell r="D266" t="str">
            <v>Amount of Qualifying K-1 Loss</v>
          </cell>
          <cell r="E266" t="str">
            <v>click here for guidance</v>
          </cell>
          <cell r="F266" t="str">
            <v>-</v>
          </cell>
          <cell r="G266" t="str">
            <v>$</v>
          </cell>
          <cell r="H266">
            <v>0</v>
          </cell>
          <cell r="I266" t="str">
            <v>-</v>
          </cell>
          <cell r="J266" t="str">
            <v>$</v>
          </cell>
          <cell r="K266">
            <v>0</v>
          </cell>
          <cell r="L266" t="str">
            <v/>
          </cell>
          <cell r="M266" t="str">
            <v/>
          </cell>
        </row>
        <row r="267">
          <cell r="C267">
            <v>110</v>
          </cell>
          <cell r="D267" t="str">
            <v>Guaranteed Payments to Partner</v>
          </cell>
          <cell r="E267" t="str">
            <v>click here for guidance</v>
          </cell>
          <cell r="F267" t="str">
            <v>+</v>
          </cell>
          <cell r="G267" t="str">
            <v>$</v>
          </cell>
          <cell r="I267" t="str">
            <v>+</v>
          </cell>
          <cell r="J267" t="str">
            <v>$</v>
          </cell>
        </row>
        <row r="268">
          <cell r="C268">
            <v>111</v>
          </cell>
          <cell r="D268" t="str">
            <v>Borrower's Qualifying K-1 Total</v>
          </cell>
          <cell r="F268" t="str">
            <v>±</v>
          </cell>
          <cell r="G268" t="str">
            <v>$</v>
          </cell>
          <cell r="H268">
            <v>0</v>
          </cell>
          <cell r="I268" t="str">
            <v>±</v>
          </cell>
          <cell r="J268" t="str">
            <v>$</v>
          </cell>
          <cell r="K268">
            <v>0</v>
          </cell>
        </row>
        <row r="269">
          <cell r="D269" t="str">
            <v>BUSINESS ANALYSIS 1065</v>
          </cell>
        </row>
        <row r="270">
          <cell r="C270">
            <v>112</v>
          </cell>
          <cell r="D270" t="str">
            <v>Non-Recurring Income from other Partnerships, etc.</v>
          </cell>
          <cell r="E270" t="str">
            <v>click here for guidance</v>
          </cell>
          <cell r="F270" t="str">
            <v>-</v>
          </cell>
          <cell r="G270" t="str">
            <v>$</v>
          </cell>
          <cell r="I270" t="str">
            <v>-</v>
          </cell>
          <cell r="J270" t="str">
            <v>$</v>
          </cell>
          <cell r="L270" t="str">
            <v/>
          </cell>
          <cell r="M270" t="str">
            <v/>
          </cell>
        </row>
        <row r="271">
          <cell r="C271">
            <v>113</v>
          </cell>
          <cell r="D271" t="str">
            <v>Non-Recurring Loss from other Partnerships, etc.</v>
          </cell>
          <cell r="E271" t="str">
            <v>click here for guidance</v>
          </cell>
          <cell r="F271" t="str">
            <v>+</v>
          </cell>
          <cell r="G271" t="str">
            <v>$</v>
          </cell>
          <cell r="I271" t="str">
            <v>+</v>
          </cell>
          <cell r="J271" t="str">
            <v>$</v>
          </cell>
        </row>
        <row r="272">
          <cell r="C272">
            <v>114</v>
          </cell>
          <cell r="D272" t="str">
            <v>Non-Recurring Profit, Gain or Income</v>
          </cell>
          <cell r="E272" t="str">
            <v>click here for guidance</v>
          </cell>
          <cell r="F272" t="str">
            <v>-</v>
          </cell>
          <cell r="G272" t="str">
            <v>$</v>
          </cell>
          <cell r="I272" t="str">
            <v>-</v>
          </cell>
          <cell r="J272" t="str">
            <v>$</v>
          </cell>
          <cell r="N272" t="str">
            <v xml:space="preserve">  </v>
          </cell>
        </row>
        <row r="273">
          <cell r="C273">
            <v>115</v>
          </cell>
          <cell r="D273" t="str">
            <v>Non-Recurring Loss</v>
          </cell>
          <cell r="E273" t="str">
            <v>click here for guidance</v>
          </cell>
          <cell r="F273" t="str">
            <v>+</v>
          </cell>
          <cell r="G273" t="str">
            <v>$</v>
          </cell>
          <cell r="I273" t="str">
            <v>+</v>
          </cell>
          <cell r="J273" t="str">
            <v>$</v>
          </cell>
        </row>
        <row r="274">
          <cell r="C274">
            <v>116</v>
          </cell>
          <cell r="D274" t="str">
            <v xml:space="preserve">Depreciation </v>
          </cell>
          <cell r="E274" t="str">
            <v>click here for guidance</v>
          </cell>
          <cell r="F274" t="str">
            <v>+</v>
          </cell>
          <cell r="G274" t="str">
            <v>$</v>
          </cell>
          <cell r="I274" t="str">
            <v>+</v>
          </cell>
          <cell r="J274" t="str">
            <v>$</v>
          </cell>
        </row>
        <row r="275">
          <cell r="C275">
            <v>117</v>
          </cell>
          <cell r="D275" t="str">
            <v xml:space="preserve">Depletion </v>
          </cell>
          <cell r="E275" t="str">
            <v>click here for guidance</v>
          </cell>
          <cell r="F275" t="str">
            <v>+</v>
          </cell>
          <cell r="G275" t="str">
            <v>$</v>
          </cell>
          <cell r="I275" t="str">
            <v>+</v>
          </cell>
          <cell r="J275" t="str">
            <v>$</v>
          </cell>
        </row>
        <row r="276">
          <cell r="C276">
            <v>118</v>
          </cell>
          <cell r="D276" t="str">
            <v>Amortization (as itemized from statement)</v>
          </cell>
          <cell r="E276" t="str">
            <v>click here for guidance</v>
          </cell>
          <cell r="F276" t="str">
            <v>+</v>
          </cell>
          <cell r="G276" t="str">
            <v>$</v>
          </cell>
          <cell r="I276" t="str">
            <v>+</v>
          </cell>
          <cell r="J276" t="str">
            <v>$</v>
          </cell>
        </row>
        <row r="277">
          <cell r="C277">
            <v>119</v>
          </cell>
          <cell r="D277" t="str">
            <v>Casualty Losses (as itemized from statement)</v>
          </cell>
          <cell r="E277" t="str">
            <v>click here for guidance</v>
          </cell>
          <cell r="F277" t="str">
            <v>+</v>
          </cell>
          <cell r="G277" t="str">
            <v>$</v>
          </cell>
          <cell r="I277" t="str">
            <v>+</v>
          </cell>
          <cell r="J277" t="str">
            <v>$</v>
          </cell>
        </row>
        <row r="278">
          <cell r="C278">
            <v>120</v>
          </cell>
          <cell r="D278" t="str">
            <v>One-Time Expenses (as itemized from statement)</v>
          </cell>
          <cell r="E278" t="str">
            <v>click here for guidance</v>
          </cell>
          <cell r="F278" t="str">
            <v>+</v>
          </cell>
          <cell r="G278" t="str">
            <v>$</v>
          </cell>
          <cell r="I278" t="str">
            <v>+</v>
          </cell>
          <cell r="J278" t="str">
            <v>$</v>
          </cell>
        </row>
        <row r="279">
          <cell r="C279">
            <v>121</v>
          </cell>
          <cell r="D279" t="str">
            <v>Mortgages, Notes, Bonds Payable in &lt; One Year</v>
          </cell>
          <cell r="E279" t="str">
            <v>click here for guidance</v>
          </cell>
          <cell r="F279" t="str">
            <v>-</v>
          </cell>
          <cell r="G279" t="str">
            <v>$</v>
          </cell>
          <cell r="I279" t="str">
            <v>-</v>
          </cell>
          <cell r="J279" t="str">
            <v>$</v>
          </cell>
        </row>
        <row r="280">
          <cell r="C280">
            <v>122</v>
          </cell>
          <cell r="D280" t="str">
            <v>Non-Deductible Portion of Travel, Meals &amp; Entertainment
(See Guidance tab for 2021/2022 Temporary IRS Rule.)</v>
          </cell>
          <cell r="E280" t="str">
            <v>click here for guidance</v>
          </cell>
          <cell r="F280" t="str">
            <v>-</v>
          </cell>
          <cell r="G280" t="str">
            <v>$</v>
          </cell>
          <cell r="I280" t="str">
            <v>-</v>
          </cell>
          <cell r="J280" t="str">
            <v>$</v>
          </cell>
        </row>
        <row r="281">
          <cell r="C281">
            <v>123</v>
          </cell>
          <cell r="D281" t="str">
            <v>Total of Partnership 1065 Cash Flow</v>
          </cell>
          <cell r="G281" t="str">
            <v>$</v>
          </cell>
          <cell r="H281">
            <v>0</v>
          </cell>
          <cell r="J281" t="str">
            <v>$</v>
          </cell>
          <cell r="K281">
            <v>0</v>
          </cell>
        </row>
        <row r="282">
          <cell r="C282">
            <v>124</v>
          </cell>
          <cell r="D282" t="str">
            <v xml:space="preserve">Ownership Percentage </v>
          </cell>
          <cell r="E282" t="str">
            <v>click here for guidance</v>
          </cell>
          <cell r="L282" t="str">
            <v/>
          </cell>
          <cell r="M282" t="str">
            <v/>
          </cell>
        </row>
        <row r="283">
          <cell r="C283">
            <v>125</v>
          </cell>
          <cell r="D283" t="str">
            <v>Borrower's Proportionate Share of 1065 Total</v>
          </cell>
          <cell r="F283" t="str">
            <v>±</v>
          </cell>
          <cell r="G283" t="str">
            <v>$</v>
          </cell>
          <cell r="H283">
            <v>0</v>
          </cell>
          <cell r="I283" t="str">
            <v>±</v>
          </cell>
          <cell r="J283" t="str">
            <v>$</v>
          </cell>
          <cell r="K283">
            <v>0</v>
          </cell>
        </row>
        <row r="284">
          <cell r="C284" t="str">
            <v>PARTNERSHIP TOTALS (COMBINED K-1 ANALYSIS AND BUSINESS ANALYSIS)</v>
          </cell>
        </row>
        <row r="285">
          <cell r="C285">
            <v>126</v>
          </cell>
          <cell r="E285" t="str">
            <v>Totals</v>
          </cell>
          <cell r="G285" t="str">
            <v>$</v>
          </cell>
          <cell r="H285">
            <v>0</v>
          </cell>
          <cell r="J285" t="str">
            <v>$</v>
          </cell>
          <cell r="K285">
            <v>0</v>
          </cell>
        </row>
        <row r="286">
          <cell r="C286">
            <v>127</v>
          </cell>
          <cell r="D286" t="str">
            <v>Choose One Option for 1065 Income Trend Calculation</v>
          </cell>
        </row>
        <row r="287">
          <cell r="D287" t="str">
            <v>PRIOR YEAR ONLY</v>
          </cell>
          <cell r="F287" t="str">
            <v>NO</v>
          </cell>
        </row>
        <row r="288">
          <cell r="D288" t="str">
            <v>MOST RECENT YEAR ONLY</v>
          </cell>
          <cell r="F288" t="str">
            <v>NO</v>
          </cell>
          <cell r="L288" t="str">
            <v>Amount of Change</v>
          </cell>
          <cell r="M288">
            <v>0</v>
          </cell>
        </row>
        <row r="289">
          <cell r="D289" t="str">
            <v>AVERAGE PRIOR &amp; MOST RECENT YEAR</v>
          </cell>
          <cell r="F289" t="str">
            <v>YES</v>
          </cell>
          <cell r="L289" t="str">
            <v>Percentage of Change</v>
          </cell>
          <cell r="M289">
            <v>0</v>
          </cell>
        </row>
        <row r="298">
          <cell r="D298" t="str">
            <v>K-1 ANALYSIS 1120-S</v>
          </cell>
        </row>
        <row r="299">
          <cell r="C299">
            <v>130</v>
          </cell>
          <cell r="D299" t="str">
            <v>Ordinary Business Income</v>
          </cell>
          <cell r="E299" t="str">
            <v>click here for guidance</v>
          </cell>
          <cell r="F299" t="str">
            <v>+</v>
          </cell>
          <cell r="G299" t="str">
            <v>$</v>
          </cell>
          <cell r="I299" t="str">
            <v>+</v>
          </cell>
          <cell r="J299" t="str">
            <v>$</v>
          </cell>
          <cell r="L299" t="str">
            <v/>
          </cell>
          <cell r="M299" t="str">
            <v/>
          </cell>
        </row>
        <row r="300">
          <cell r="C300">
            <v>131</v>
          </cell>
          <cell r="D300" t="str">
            <v>Ordinary Business Loss</v>
          </cell>
          <cell r="E300" t="str">
            <v>click here for guidance</v>
          </cell>
          <cell r="F300" t="str">
            <v>-</v>
          </cell>
          <cell r="G300" t="str">
            <v>$</v>
          </cell>
          <cell r="I300" t="str">
            <v>-</v>
          </cell>
          <cell r="J300" t="str">
            <v>$</v>
          </cell>
        </row>
        <row r="301">
          <cell r="C301">
            <v>132</v>
          </cell>
          <cell r="D301" t="str">
            <v>Net Rental/Other Real Estate Income</v>
          </cell>
          <cell r="E301" t="str">
            <v>click here for guidance</v>
          </cell>
          <cell r="F301" t="str">
            <v>+</v>
          </cell>
          <cell r="G301" t="str">
            <v>$</v>
          </cell>
          <cell r="I301" t="str">
            <v>+</v>
          </cell>
          <cell r="J301" t="str">
            <v>$</v>
          </cell>
        </row>
        <row r="302">
          <cell r="C302">
            <v>133</v>
          </cell>
          <cell r="D302" t="str">
            <v>Net Rental/Other Real Estate Loss</v>
          </cell>
          <cell r="E302" t="str">
            <v>click here for guidance</v>
          </cell>
          <cell r="F302" t="str">
            <v>-</v>
          </cell>
          <cell r="G302" t="str">
            <v>$</v>
          </cell>
          <cell r="I302" t="str">
            <v>-</v>
          </cell>
          <cell r="J302" t="str">
            <v>$</v>
          </cell>
        </row>
        <row r="303">
          <cell r="C303">
            <v>134</v>
          </cell>
          <cell r="D303" t="str">
            <v>Subtotal of K-1 Profits/Losses</v>
          </cell>
          <cell r="E303" t="str">
            <v>(calculator lines 124 through 128)</v>
          </cell>
          <cell r="G303" t="str">
            <v>$</v>
          </cell>
          <cell r="H303">
            <v>0</v>
          </cell>
          <cell r="J303" t="str">
            <v>$</v>
          </cell>
          <cell r="K303">
            <v>0</v>
          </cell>
          <cell r="L303" t="str">
            <v/>
          </cell>
          <cell r="M303" t="str">
            <v/>
          </cell>
        </row>
        <row r="304">
          <cell r="C304">
            <v>135</v>
          </cell>
          <cell r="D304" t="str">
            <v xml:space="preserve">Distributions             </v>
          </cell>
          <cell r="E304" t="str">
            <v>click here for guidance</v>
          </cell>
          <cell r="G304" t="str">
            <v>$</v>
          </cell>
          <cell r="J304" t="str">
            <v>$</v>
          </cell>
          <cell r="L304" t="str">
            <v/>
          </cell>
          <cell r="M304" t="str">
            <v/>
          </cell>
        </row>
        <row r="305">
          <cell r="D305" t="str">
            <v>Compare Subtotal of Profits/Losses (Line 134 to Distributions (Line 135).  Choose one qualifying option for each year on Lines 137 and 138.</v>
          </cell>
        </row>
        <row r="306">
          <cell r="D306" t="str">
            <v>click here for guidance</v>
          </cell>
        </row>
        <row r="307">
          <cell r="D307" t="str">
            <v>Prior Year (Choose One Option)</v>
          </cell>
        </row>
        <row r="308">
          <cell r="C308">
            <v>137</v>
          </cell>
          <cell r="D308" t="str">
            <v>Utilize Sub-Total of K-1 Profits/Losses</v>
          </cell>
          <cell r="F308" t="str">
            <v>NO</v>
          </cell>
        </row>
        <row r="309">
          <cell r="D309" t="str">
            <v>Utilize Distributions</v>
          </cell>
          <cell r="F309" t="str">
            <v>YES</v>
          </cell>
        </row>
        <row r="313">
          <cell r="D313" t="str">
            <v>Most Recent Year (Choose One Option)</v>
          </cell>
        </row>
        <row r="314">
          <cell r="C314">
            <v>136</v>
          </cell>
          <cell r="D314" t="str">
            <v>Utilize Sub-Total of K-1 Profits/Losses</v>
          </cell>
          <cell r="F314" t="str">
            <v>NO</v>
          </cell>
        </row>
        <row r="315">
          <cell r="D315" t="str">
            <v>Utilize Distributions</v>
          </cell>
          <cell r="F315" t="str">
            <v>YES</v>
          </cell>
        </row>
        <row r="319">
          <cell r="C319">
            <v>138</v>
          </cell>
          <cell r="D319" t="str">
            <v>Amount of Qualifying K-1 Income (See Guidance tab.)</v>
          </cell>
          <cell r="E319" t="str">
            <v>click here for guidance</v>
          </cell>
          <cell r="F319" t="str">
            <v>+</v>
          </cell>
          <cell r="G319" t="str">
            <v>$</v>
          </cell>
          <cell r="H319">
            <v>0</v>
          </cell>
          <cell r="I319" t="str">
            <v>+</v>
          </cell>
          <cell r="J319" t="str">
            <v>$</v>
          </cell>
          <cell r="K319">
            <v>0</v>
          </cell>
        </row>
        <row r="320">
          <cell r="C320">
            <v>139</v>
          </cell>
          <cell r="D320" t="str">
            <v>Amount of Qualifying K-1 Loss</v>
          </cell>
          <cell r="E320" t="str">
            <v>click here for guidance</v>
          </cell>
          <cell r="F320" t="str">
            <v>-</v>
          </cell>
          <cell r="G320" t="str">
            <v>$</v>
          </cell>
          <cell r="H320">
            <v>0</v>
          </cell>
          <cell r="I320" t="str">
            <v>-</v>
          </cell>
          <cell r="J320" t="str">
            <v>$</v>
          </cell>
          <cell r="K320">
            <v>0</v>
          </cell>
          <cell r="L320" t="str">
            <v/>
          </cell>
          <cell r="M320" t="str">
            <v/>
          </cell>
        </row>
        <row r="321">
          <cell r="C321">
            <v>140</v>
          </cell>
          <cell r="D321" t="str">
            <v>W-2 Compensation</v>
          </cell>
          <cell r="E321" t="str">
            <v>click here for guidance</v>
          </cell>
          <cell r="F321" t="str">
            <v>+</v>
          </cell>
          <cell r="G321" t="str">
            <v>$</v>
          </cell>
          <cell r="I321" t="str">
            <v>+</v>
          </cell>
          <cell r="J321" t="str">
            <v>$</v>
          </cell>
        </row>
        <row r="322">
          <cell r="C322">
            <v>141</v>
          </cell>
          <cell r="D322" t="str">
            <v>Borrower's Qualifying K-1 Total</v>
          </cell>
          <cell r="F322" t="str">
            <v>±</v>
          </cell>
          <cell r="G322" t="str">
            <v>$</v>
          </cell>
          <cell r="H322">
            <v>0</v>
          </cell>
          <cell r="I322" t="str">
            <v>±</v>
          </cell>
          <cell r="J322" t="str">
            <v>$</v>
          </cell>
          <cell r="K322">
            <v>0</v>
          </cell>
        </row>
        <row r="323">
          <cell r="D323" t="str">
            <v>BUSINESS ANALYSIS 1120-S</v>
          </cell>
        </row>
        <row r="324">
          <cell r="C324">
            <v>142</v>
          </cell>
          <cell r="D324" t="str">
            <v>Non-Recurring Income</v>
          </cell>
          <cell r="E324" t="str">
            <v>click here for guidance</v>
          </cell>
          <cell r="F324" t="str">
            <v>-</v>
          </cell>
          <cell r="G324" t="str">
            <v>$</v>
          </cell>
          <cell r="I324" t="str">
            <v>-</v>
          </cell>
          <cell r="J324" t="str">
            <v>$</v>
          </cell>
        </row>
        <row r="325">
          <cell r="C325">
            <v>143</v>
          </cell>
          <cell r="D325" t="str">
            <v>Non-Recurring Loss</v>
          </cell>
          <cell r="E325" t="str">
            <v>click here for guidance</v>
          </cell>
          <cell r="F325" t="str">
            <v>+</v>
          </cell>
          <cell r="G325" t="str">
            <v>$</v>
          </cell>
          <cell r="I325" t="str">
            <v>+</v>
          </cell>
          <cell r="J325" t="str">
            <v>$</v>
          </cell>
        </row>
        <row r="326">
          <cell r="C326">
            <v>144</v>
          </cell>
          <cell r="D326" t="str">
            <v xml:space="preserve">Depreciation </v>
          </cell>
          <cell r="E326" t="str">
            <v>click here for guidance</v>
          </cell>
          <cell r="F326" t="str">
            <v>+</v>
          </cell>
          <cell r="G326" t="str">
            <v>$</v>
          </cell>
          <cell r="I326" t="str">
            <v>+</v>
          </cell>
          <cell r="J326" t="str">
            <v>$</v>
          </cell>
        </row>
        <row r="327">
          <cell r="C327">
            <v>145</v>
          </cell>
          <cell r="D327" t="str">
            <v xml:space="preserve">Depletion </v>
          </cell>
          <cell r="E327" t="str">
            <v>click here for guidance</v>
          </cell>
          <cell r="F327" t="str">
            <v>+</v>
          </cell>
          <cell r="G327" t="str">
            <v>$</v>
          </cell>
          <cell r="I327" t="str">
            <v>+</v>
          </cell>
          <cell r="J327" t="str">
            <v>$</v>
          </cell>
        </row>
        <row r="328">
          <cell r="C328">
            <v>146</v>
          </cell>
          <cell r="D328" t="str">
            <v>Amortization (as itemized from statement)</v>
          </cell>
          <cell r="E328" t="str">
            <v>click here for guidance</v>
          </cell>
          <cell r="F328" t="str">
            <v>+</v>
          </cell>
          <cell r="G328" t="str">
            <v>$</v>
          </cell>
          <cell r="I328" t="str">
            <v>+</v>
          </cell>
          <cell r="J328" t="str">
            <v>$</v>
          </cell>
        </row>
        <row r="329">
          <cell r="C329">
            <v>147</v>
          </cell>
          <cell r="D329" t="str">
            <v>Casualty Losses (as itemized from statement)</v>
          </cell>
          <cell r="E329" t="str">
            <v>click here for guidance</v>
          </cell>
          <cell r="F329" t="str">
            <v>+</v>
          </cell>
          <cell r="G329" t="str">
            <v>$</v>
          </cell>
          <cell r="I329" t="str">
            <v>+</v>
          </cell>
          <cell r="J329" t="str">
            <v>$</v>
          </cell>
        </row>
        <row r="330">
          <cell r="C330">
            <v>148</v>
          </cell>
          <cell r="D330" t="str">
            <v>One-Time Expenses (as itemized from statement)</v>
          </cell>
          <cell r="E330" t="str">
            <v>click here for guidance</v>
          </cell>
          <cell r="F330" t="str">
            <v>+</v>
          </cell>
          <cell r="G330" t="str">
            <v>$</v>
          </cell>
          <cell r="I330" t="str">
            <v>+</v>
          </cell>
          <cell r="J330" t="str">
            <v>$</v>
          </cell>
        </row>
        <row r="331">
          <cell r="C331">
            <v>149</v>
          </cell>
          <cell r="D331" t="str">
            <v>Mortgages, Notes, Bonds Payable in &lt; One Year</v>
          </cell>
          <cell r="E331" t="str">
            <v>click here for guidance</v>
          </cell>
          <cell r="F331" t="str">
            <v>-</v>
          </cell>
          <cell r="G331" t="str">
            <v>$</v>
          </cell>
          <cell r="I331" t="str">
            <v>-</v>
          </cell>
          <cell r="J331" t="str">
            <v>$</v>
          </cell>
        </row>
        <row r="332">
          <cell r="C332">
            <v>150</v>
          </cell>
          <cell r="D332" t="str">
            <v>Non-Deductible Portion of Travel, Meals &amp; Entertainment
(See Guidance tab for 2021/2022 Temporary IRS Rule.)</v>
          </cell>
          <cell r="E332" t="str">
            <v>click here for guidance</v>
          </cell>
          <cell r="F332" t="str">
            <v>-</v>
          </cell>
          <cell r="G332" t="str">
            <v>$</v>
          </cell>
          <cell r="I332" t="str">
            <v>-</v>
          </cell>
          <cell r="J332" t="str">
            <v>$</v>
          </cell>
        </row>
        <row r="333">
          <cell r="C333">
            <v>151</v>
          </cell>
          <cell r="D333" t="str">
            <v>Total of S-Corporation Cash Flow</v>
          </cell>
          <cell r="G333" t="str">
            <v>$</v>
          </cell>
          <cell r="H333">
            <v>0</v>
          </cell>
          <cell r="J333" t="str">
            <v>$</v>
          </cell>
          <cell r="K333">
            <v>0</v>
          </cell>
        </row>
        <row r="334">
          <cell r="C334">
            <v>152</v>
          </cell>
          <cell r="D334" t="str">
            <v xml:space="preserve">Ownership Percentage </v>
          </cell>
          <cell r="E334" t="str">
            <v>click here for guidance</v>
          </cell>
          <cell r="L334" t="str">
            <v/>
          </cell>
          <cell r="M334" t="str">
            <v/>
          </cell>
        </row>
        <row r="335">
          <cell r="C335">
            <v>153</v>
          </cell>
          <cell r="D335" t="str">
            <v>Borrower's Proportionate Share of 1120-S Total</v>
          </cell>
          <cell r="F335" t="str">
            <v>±</v>
          </cell>
          <cell r="G335" t="str">
            <v>$</v>
          </cell>
          <cell r="H335">
            <v>0</v>
          </cell>
          <cell r="I335" t="str">
            <v>±</v>
          </cell>
          <cell r="J335" t="str">
            <v>$</v>
          </cell>
          <cell r="K335">
            <v>0</v>
          </cell>
        </row>
        <row r="336">
          <cell r="D336" t="str">
            <v>S-CORPORATION TOTALS (K-1 ANALYSIS AND BUSINESS ANALYSIS)</v>
          </cell>
        </row>
        <row r="337">
          <cell r="C337">
            <v>154</v>
          </cell>
          <cell r="E337" t="str">
            <v>Totals</v>
          </cell>
          <cell r="G337" t="str">
            <v>$</v>
          </cell>
          <cell r="H337">
            <v>0</v>
          </cell>
          <cell r="J337" t="str">
            <v>$</v>
          </cell>
          <cell r="K337">
            <v>0</v>
          </cell>
        </row>
        <row r="338">
          <cell r="C338">
            <v>155</v>
          </cell>
          <cell r="D338" t="str">
            <v>Choose ONE Option Only for 1120-S Income Trend Calculation</v>
          </cell>
        </row>
        <row r="339">
          <cell r="D339" t="str">
            <v>PRIOR YEAR ONLY</v>
          </cell>
          <cell r="F339" t="str">
            <v>NO</v>
          </cell>
        </row>
        <row r="340">
          <cell r="D340" t="str">
            <v>MOST RECENT YEAR ONLY</v>
          </cell>
          <cell r="F340" t="str">
            <v>NO</v>
          </cell>
          <cell r="L340" t="str">
            <v>Amount of Change</v>
          </cell>
          <cell r="M340">
            <v>0</v>
          </cell>
        </row>
        <row r="341">
          <cell r="D341" t="str">
            <v>AVERAGE PRIOR &amp; MOST RECENT YEAR</v>
          </cell>
          <cell r="F341" t="str">
            <v>YES</v>
          </cell>
          <cell r="L341" t="str">
            <v>Percentage of Change</v>
          </cell>
          <cell r="M3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Tables"/>
      <sheetName val="Tax Return Income (Main)"/>
      <sheetName val="AMITRAC Guidance &amp; Help"/>
      <sheetName val="Liquidity Analysis"/>
      <sheetName val="Additional Sole Proprietorships"/>
      <sheetName val="Additional Prtnership K-1s &lt;25%"/>
      <sheetName val="Additional S-Corp K-1s &lt;25%"/>
      <sheetName val="Additional Partnerships (1065)"/>
      <sheetName val="Additional S-Corps (1120S)"/>
      <sheetName val="Additional Corporations (1120)"/>
      <sheetName val="Sheet1"/>
      <sheetName val="Sheet2"/>
      <sheetName val="Sheet3"/>
      <sheetName val="Sheet4"/>
    </sheetNames>
    <sheetDataSet>
      <sheetData sheetId="0"/>
      <sheetData sheetId="1">
        <row r="171">
          <cell r="C171">
            <v>70</v>
          </cell>
          <cell r="D171" t="str">
            <v>Ordinary Business Income</v>
          </cell>
          <cell r="E171" t="str">
            <v>click here for guidance</v>
          </cell>
          <cell r="G171" t="str">
            <v>$</v>
          </cell>
          <cell r="J171" t="str">
            <v>$</v>
          </cell>
          <cell r="L171" t="str">
            <v/>
          </cell>
          <cell r="M171" t="str">
            <v/>
          </cell>
        </row>
        <row r="172">
          <cell r="C172">
            <v>71</v>
          </cell>
          <cell r="D172" t="str">
            <v xml:space="preserve">Ordinary Business Loss </v>
          </cell>
          <cell r="E172" t="str">
            <v>click here for guidance</v>
          </cell>
          <cell r="G172" t="str">
            <v>$</v>
          </cell>
          <cell r="J172" t="str">
            <v>$</v>
          </cell>
        </row>
        <row r="173">
          <cell r="C173">
            <v>72</v>
          </cell>
          <cell r="D173" t="str">
            <v>Net Rental/Other Real Estate Income</v>
          </cell>
          <cell r="E173" t="str">
            <v>click here for guidance</v>
          </cell>
          <cell r="G173" t="str">
            <v>$</v>
          </cell>
          <cell r="J173" t="str">
            <v>$</v>
          </cell>
        </row>
        <row r="174">
          <cell r="C174">
            <v>73</v>
          </cell>
          <cell r="D174" t="str">
            <v xml:space="preserve">Net Rental/Other Real Estate Loss </v>
          </cell>
          <cell r="E174" t="str">
            <v>click here for guidance</v>
          </cell>
          <cell r="G174" t="str">
            <v>$</v>
          </cell>
          <cell r="J174" t="str">
            <v>$</v>
          </cell>
        </row>
        <row r="175">
          <cell r="C175">
            <v>74</v>
          </cell>
          <cell r="D175" t="str">
            <v>Subtotal of K-1 Profits/Losses</v>
          </cell>
          <cell r="E175" t="str">
            <v>(calculator lines 62 through 65)</v>
          </cell>
          <cell r="G175" t="str">
            <v>$</v>
          </cell>
          <cell r="H175">
            <v>0</v>
          </cell>
          <cell r="J175" t="str">
            <v>$</v>
          </cell>
          <cell r="K175">
            <v>0</v>
          </cell>
          <cell r="L175" t="str">
            <v/>
          </cell>
          <cell r="M175" t="str">
            <v/>
          </cell>
        </row>
        <row r="176">
          <cell r="C176">
            <v>75</v>
          </cell>
          <cell r="D176" t="str">
            <v xml:space="preserve">Distributions             </v>
          </cell>
          <cell r="E176" t="str">
            <v>click here for guidance</v>
          </cell>
          <cell r="G176" t="str">
            <v>$</v>
          </cell>
          <cell r="J176" t="str">
            <v>$</v>
          </cell>
        </row>
        <row r="177">
          <cell r="D177" t="str">
            <v>Compare Subtotal of Profits/Losses (Line 74) to Distributions (Line 75).  Choose one qualifying option for each year on Lines 76 and 77.</v>
          </cell>
        </row>
        <row r="178">
          <cell r="D178" t="str">
            <v>click here for guidance</v>
          </cell>
        </row>
        <row r="179">
          <cell r="D179" t="str">
            <v>Prior Year (Choose One Option)</v>
          </cell>
        </row>
        <row r="180">
          <cell r="C180">
            <v>76</v>
          </cell>
          <cell r="D180" t="str">
            <v>Utilize Sub-Total of K-1 Profits/Losses</v>
          </cell>
          <cell r="F180" t="str">
            <v>NO</v>
          </cell>
        </row>
        <row r="181">
          <cell r="D181" t="str">
            <v>Utilize Distributions</v>
          </cell>
          <cell r="F181" t="str">
            <v>YES</v>
          </cell>
        </row>
        <row r="185">
          <cell r="D185" t="str">
            <v>Most Recent Year (Choose One Option)</v>
          </cell>
        </row>
        <row r="186">
          <cell r="C186">
            <v>77</v>
          </cell>
          <cell r="D186" t="str">
            <v>Utilize Sub-Total of K-1 Profits/Losses</v>
          </cell>
          <cell r="F186" t="str">
            <v>NO</v>
          </cell>
        </row>
        <row r="187">
          <cell r="D187" t="str">
            <v>Utilize Distributions</v>
          </cell>
          <cell r="F187" t="str">
            <v>YES</v>
          </cell>
        </row>
        <row r="191">
          <cell r="C191">
            <v>78</v>
          </cell>
          <cell r="D191" t="str">
            <v>Amount of Qualifying K-1 Income (Profit or Distribution)</v>
          </cell>
          <cell r="E191" t="str">
            <v>click here for guidance</v>
          </cell>
          <cell r="F191" t="str">
            <v>+</v>
          </cell>
          <cell r="G191" t="str">
            <v>$</v>
          </cell>
          <cell r="H191">
            <v>0</v>
          </cell>
          <cell r="I191" t="str">
            <v>+</v>
          </cell>
          <cell r="J191" t="str">
            <v>$</v>
          </cell>
          <cell r="K191">
            <v>0</v>
          </cell>
        </row>
        <row r="192">
          <cell r="C192">
            <v>79</v>
          </cell>
          <cell r="D192" t="str">
            <v>Amount of Qualifying K-1 Loss</v>
          </cell>
          <cell r="E192" t="str">
            <v>click here for guidance</v>
          </cell>
          <cell r="F192" t="str">
            <v>-</v>
          </cell>
          <cell r="G192" t="str">
            <v>$</v>
          </cell>
          <cell r="H192">
            <v>0</v>
          </cell>
          <cell r="I192" t="str">
            <v>-</v>
          </cell>
          <cell r="J192" t="str">
            <v>$</v>
          </cell>
          <cell r="K192">
            <v>0</v>
          </cell>
          <cell r="L192" t="str">
            <v/>
          </cell>
          <cell r="M192" t="str">
            <v/>
          </cell>
        </row>
        <row r="193">
          <cell r="C193">
            <v>80</v>
          </cell>
          <cell r="D193" t="str">
            <v>Guaranteed Payments to Partner</v>
          </cell>
          <cell r="E193" t="str">
            <v>click here for guidance</v>
          </cell>
          <cell r="F193" t="str">
            <v>+</v>
          </cell>
          <cell r="G193" t="str">
            <v>$</v>
          </cell>
          <cell r="I193" t="str">
            <v>+</v>
          </cell>
          <cell r="J193" t="str">
            <v>$</v>
          </cell>
        </row>
        <row r="194">
          <cell r="C194">
            <v>81</v>
          </cell>
          <cell r="E194" t="str">
            <v>Totals</v>
          </cell>
          <cell r="G194" t="str">
            <v>$</v>
          </cell>
          <cell r="H194">
            <v>0</v>
          </cell>
          <cell r="J194" t="str">
            <v>$</v>
          </cell>
          <cell r="K194">
            <v>0</v>
          </cell>
        </row>
        <row r="195">
          <cell r="C195">
            <v>82</v>
          </cell>
          <cell r="D195" t="str">
            <v>Choose One Option for 1065 K-1 (&lt;25%)  Income Trend Calculation</v>
          </cell>
        </row>
        <row r="196">
          <cell r="D196" t="str">
            <v>PRIOR YEAR ONLY</v>
          </cell>
          <cell r="F196" t="str">
            <v>NO</v>
          </cell>
        </row>
        <row r="197">
          <cell r="D197" t="str">
            <v>MOST RECENT YEAR ONLY</v>
          </cell>
          <cell r="F197" t="str">
            <v>NO</v>
          </cell>
          <cell r="L197" t="str">
            <v>Amount of Change</v>
          </cell>
          <cell r="M197">
            <v>0</v>
          </cell>
        </row>
        <row r="198">
          <cell r="D198" t="str">
            <v>AVERAGE PRIOR &amp; MOST RECENT YEAR</v>
          </cell>
          <cell r="F198" t="str">
            <v>YES</v>
          </cell>
          <cell r="L198" t="str">
            <v>Percentage of Change</v>
          </cell>
          <cell r="M198">
            <v>0</v>
          </cell>
        </row>
        <row r="207">
          <cell r="C207">
            <v>85</v>
          </cell>
          <cell r="D207" t="str">
            <v>Ordinary Business Income</v>
          </cell>
          <cell r="E207" t="str">
            <v>click here for guidance</v>
          </cell>
          <cell r="G207" t="str">
            <v>$</v>
          </cell>
          <cell r="J207" t="str">
            <v>$</v>
          </cell>
          <cell r="L207" t="str">
            <v/>
          </cell>
          <cell r="M207" t="str">
            <v/>
          </cell>
        </row>
        <row r="208">
          <cell r="C208">
            <v>86</v>
          </cell>
          <cell r="D208" t="str">
            <v xml:space="preserve">Ordinary Business Loss </v>
          </cell>
          <cell r="E208" t="str">
            <v>click here for guidance</v>
          </cell>
          <cell r="G208" t="str">
            <v>$</v>
          </cell>
          <cell r="J208" t="str">
            <v>$</v>
          </cell>
        </row>
        <row r="209">
          <cell r="C209">
            <v>87</v>
          </cell>
          <cell r="D209" t="str">
            <v>Net Rental/Other Real Estate Income</v>
          </cell>
          <cell r="E209" t="str">
            <v>click here for guidance</v>
          </cell>
          <cell r="G209" t="str">
            <v>$</v>
          </cell>
          <cell r="J209" t="str">
            <v>$</v>
          </cell>
        </row>
        <row r="210">
          <cell r="C210">
            <v>88</v>
          </cell>
          <cell r="D210" t="str">
            <v xml:space="preserve">Net Rental/Other Real Estate Loss </v>
          </cell>
          <cell r="E210" t="str">
            <v>click here for guidance</v>
          </cell>
          <cell r="G210" t="str">
            <v>$</v>
          </cell>
          <cell r="J210" t="str">
            <v>$</v>
          </cell>
        </row>
        <row r="211">
          <cell r="C211">
            <v>89</v>
          </cell>
          <cell r="D211" t="str">
            <v>Subtotal of K-1 Profits/Losses</v>
          </cell>
          <cell r="E211" t="str">
            <v>(calculator lines 85 through 88)</v>
          </cell>
          <cell r="G211" t="str">
            <v>$</v>
          </cell>
          <cell r="H211">
            <v>0</v>
          </cell>
          <cell r="J211" t="str">
            <v>$</v>
          </cell>
          <cell r="K211">
            <v>0</v>
          </cell>
          <cell r="L211" t="str">
            <v/>
          </cell>
          <cell r="M211" t="str">
            <v/>
          </cell>
        </row>
        <row r="212">
          <cell r="C212">
            <v>90</v>
          </cell>
          <cell r="D212" t="str">
            <v xml:space="preserve">Distributions             </v>
          </cell>
          <cell r="E212" t="str">
            <v>click here for guidance</v>
          </cell>
          <cell r="G212" t="str">
            <v>$</v>
          </cell>
          <cell r="J212" t="str">
            <v>$</v>
          </cell>
          <cell r="L212" t="str">
            <v/>
          </cell>
          <cell r="M212" t="str">
            <v/>
          </cell>
        </row>
        <row r="213">
          <cell r="D213" t="str">
            <v>Compare Subtotal of Profits/Losses (Line 89) to Distributions (Line 90).  Choose one qualifying option for each year on Lines 91 and 92.</v>
          </cell>
        </row>
        <row r="214">
          <cell r="D214" t="str">
            <v>click here for guidance</v>
          </cell>
        </row>
        <row r="215">
          <cell r="D215" t="str">
            <v>Prior Year (Choose One Option)</v>
          </cell>
        </row>
        <row r="216">
          <cell r="C216">
            <v>91</v>
          </cell>
          <cell r="D216" t="str">
            <v>Utilize Sub-Total of K-1 Profits/Losses</v>
          </cell>
          <cell r="F216" t="str">
            <v>NO</v>
          </cell>
        </row>
        <row r="217">
          <cell r="D217" t="str">
            <v>Utilize Distributions</v>
          </cell>
          <cell r="F217" t="str">
            <v>YES</v>
          </cell>
        </row>
        <row r="221">
          <cell r="D221" t="str">
            <v>Most Recent Year (Choose One Option)</v>
          </cell>
        </row>
        <row r="222">
          <cell r="C222">
            <v>92</v>
          </cell>
          <cell r="D222" t="str">
            <v>Utilize Sub-Total of K-1 Profits/Losses</v>
          </cell>
          <cell r="F222" t="str">
            <v>NO</v>
          </cell>
        </row>
        <row r="223">
          <cell r="D223" t="str">
            <v>Utilize Distributions</v>
          </cell>
          <cell r="F223" t="str">
            <v>YES</v>
          </cell>
        </row>
        <row r="227">
          <cell r="C227">
            <v>93</v>
          </cell>
          <cell r="D227" t="str">
            <v>Amount of Qualifying K-1 Income (Profit or Distribution)</v>
          </cell>
          <cell r="E227" t="str">
            <v>click here for guidance</v>
          </cell>
          <cell r="F227" t="str">
            <v>+</v>
          </cell>
          <cell r="G227" t="str">
            <v>$</v>
          </cell>
          <cell r="H227">
            <v>0</v>
          </cell>
          <cell r="I227" t="str">
            <v>+</v>
          </cell>
          <cell r="J227" t="str">
            <v>$</v>
          </cell>
          <cell r="K227">
            <v>0</v>
          </cell>
        </row>
        <row r="228">
          <cell r="C228">
            <v>94</v>
          </cell>
          <cell r="D228" t="str">
            <v>Amount of Qualifying K-1 Loss</v>
          </cell>
          <cell r="E228" t="str">
            <v>click here for guidance</v>
          </cell>
          <cell r="F228" t="str">
            <v>-</v>
          </cell>
          <cell r="G228" t="str">
            <v>$</v>
          </cell>
          <cell r="H228">
            <v>0</v>
          </cell>
          <cell r="I228" t="str">
            <v>-</v>
          </cell>
          <cell r="J228" t="str">
            <v>$</v>
          </cell>
          <cell r="K228">
            <v>0</v>
          </cell>
          <cell r="L228" t="str">
            <v/>
          </cell>
          <cell r="M228" t="str">
            <v/>
          </cell>
        </row>
        <row r="229">
          <cell r="C229">
            <v>95</v>
          </cell>
          <cell r="D229" t="str">
            <v>W-2 Compensation</v>
          </cell>
          <cell r="E229" t="str">
            <v>click here for guidance</v>
          </cell>
          <cell r="F229" t="str">
            <v>+</v>
          </cell>
          <cell r="G229" t="str">
            <v>$</v>
          </cell>
          <cell r="I229" t="str">
            <v>+</v>
          </cell>
          <cell r="J229" t="str">
            <v>$</v>
          </cell>
        </row>
        <row r="230">
          <cell r="C230">
            <v>96</v>
          </cell>
          <cell r="E230" t="str">
            <v>Totals</v>
          </cell>
          <cell r="G230" t="str">
            <v>$</v>
          </cell>
          <cell r="H230">
            <v>0</v>
          </cell>
          <cell r="J230" t="str">
            <v>$</v>
          </cell>
          <cell r="K230">
            <v>0</v>
          </cell>
        </row>
        <row r="231">
          <cell r="C231">
            <v>97</v>
          </cell>
          <cell r="D231" t="str">
            <v>Choose One Option for 1120-S K-1 (&lt;25%) Income Trend Calculation</v>
          </cell>
        </row>
        <row r="232">
          <cell r="D232" t="str">
            <v>PRIOR YEAR ONLY</v>
          </cell>
          <cell r="F232" t="str">
            <v>NO</v>
          </cell>
        </row>
        <row r="233">
          <cell r="D233" t="str">
            <v>MOST RECENT YEAR ONLY</v>
          </cell>
          <cell r="F233" t="str">
            <v>NO</v>
          </cell>
          <cell r="L233" t="str">
            <v>Amount of Change</v>
          </cell>
          <cell r="M233">
            <v>0</v>
          </cell>
        </row>
        <row r="234">
          <cell r="D234" t="str">
            <v>AVERAGE PRIOR &amp; MOST RECENT YEAR</v>
          </cell>
          <cell r="F234" t="str">
            <v>YES</v>
          </cell>
          <cell r="L234" t="str">
            <v>Percentage of Change</v>
          </cell>
          <cell r="M234">
            <v>0</v>
          </cell>
        </row>
        <row r="244">
          <cell r="C244">
            <v>100</v>
          </cell>
          <cell r="D244" t="str">
            <v>Ordinary Business Income</v>
          </cell>
          <cell r="E244" t="str">
            <v>click here for guidance</v>
          </cell>
          <cell r="F244" t="str">
            <v>+</v>
          </cell>
          <cell r="G244" t="str">
            <v>$</v>
          </cell>
          <cell r="I244" t="str">
            <v>+</v>
          </cell>
          <cell r="J244" t="str">
            <v>$</v>
          </cell>
          <cell r="L244" t="str">
            <v/>
          </cell>
          <cell r="M244" t="str">
            <v/>
          </cell>
        </row>
        <row r="245">
          <cell r="C245">
            <v>101</v>
          </cell>
          <cell r="D245" t="str">
            <v>Ordinary Business Loss</v>
          </cell>
          <cell r="E245" t="str">
            <v>click here for guidance</v>
          </cell>
          <cell r="F245" t="str">
            <v>-</v>
          </cell>
          <cell r="G245" t="str">
            <v>$</v>
          </cell>
          <cell r="I245" t="str">
            <v>-</v>
          </cell>
          <cell r="J245" t="str">
            <v>$</v>
          </cell>
        </row>
        <row r="246">
          <cell r="C246">
            <v>102</v>
          </cell>
          <cell r="D246" t="str">
            <v>Net Rental Real Estate Income</v>
          </cell>
          <cell r="E246" t="str">
            <v>click here for guidance</v>
          </cell>
          <cell r="F246" t="str">
            <v>+</v>
          </cell>
          <cell r="G246" t="str">
            <v>$</v>
          </cell>
          <cell r="I246" t="str">
            <v>+</v>
          </cell>
          <cell r="J246" t="str">
            <v>$</v>
          </cell>
        </row>
        <row r="247">
          <cell r="C247">
            <v>103</v>
          </cell>
          <cell r="D247" t="str">
            <v>Net Rental Real Estate Loss</v>
          </cell>
          <cell r="E247" t="str">
            <v>click here for guidance</v>
          </cell>
          <cell r="F247" t="str">
            <v>-</v>
          </cell>
          <cell r="G247" t="str">
            <v>$</v>
          </cell>
          <cell r="I247" t="str">
            <v>-</v>
          </cell>
          <cell r="J247" t="str">
            <v>$</v>
          </cell>
        </row>
        <row r="248">
          <cell r="C248">
            <v>104</v>
          </cell>
          <cell r="D248" t="str">
            <v>Subtotal of K-1 Profits/Losses</v>
          </cell>
          <cell r="E248" t="str">
            <v>(calculator lines 100 through 103)</v>
          </cell>
          <cell r="G248" t="str">
            <v>$</v>
          </cell>
          <cell r="H248">
            <v>0</v>
          </cell>
          <cell r="J248" t="str">
            <v>$</v>
          </cell>
          <cell r="K248">
            <v>0</v>
          </cell>
          <cell r="L248" t="str">
            <v/>
          </cell>
          <cell r="M248" t="str">
            <v/>
          </cell>
        </row>
        <row r="249">
          <cell r="C249">
            <v>105</v>
          </cell>
          <cell r="D249" t="str">
            <v xml:space="preserve">Distributions             </v>
          </cell>
          <cell r="E249" t="str">
            <v>click here for guidance</v>
          </cell>
          <cell r="G249" t="str">
            <v>$</v>
          </cell>
          <cell r="J249" t="str">
            <v>$</v>
          </cell>
          <cell r="L249" t="str">
            <v/>
          </cell>
          <cell r="M249" t="str">
            <v/>
          </cell>
        </row>
        <row r="250">
          <cell r="D250" t="str">
            <v>Compare Subtotal of Profits/Losses (Line 104) to Distributions (Line 105).  Choose one qualifying option for each year on Lines 106 and 107.</v>
          </cell>
        </row>
        <row r="251">
          <cell r="D251" t="str">
            <v>click here for guidance</v>
          </cell>
        </row>
        <row r="252">
          <cell r="D252" t="str">
            <v>Prior Year (Choose One Option)</v>
          </cell>
        </row>
        <row r="253">
          <cell r="C253">
            <v>106</v>
          </cell>
          <cell r="D253" t="str">
            <v>Utilize Sub-Total of K-1 Profits/Losses</v>
          </cell>
          <cell r="F253" t="str">
            <v>NO</v>
          </cell>
        </row>
        <row r="254">
          <cell r="D254" t="str">
            <v>Utilize Distributions</v>
          </cell>
          <cell r="F254" t="str">
            <v>YES</v>
          </cell>
        </row>
        <row r="258">
          <cell r="D258" t="str">
            <v>Most Recent Year (Choose One Option)</v>
          </cell>
        </row>
        <row r="259">
          <cell r="C259">
            <v>107</v>
          </cell>
          <cell r="D259" t="str">
            <v>Utilize Sub-Total of K-1 Profits/Losses</v>
          </cell>
          <cell r="F259" t="str">
            <v>NO</v>
          </cell>
        </row>
        <row r="260">
          <cell r="D260" t="str">
            <v>Utilize Distributions</v>
          </cell>
          <cell r="F260" t="str">
            <v>YES</v>
          </cell>
        </row>
        <row r="264">
          <cell r="C264">
            <v>108</v>
          </cell>
          <cell r="D264" t="str">
            <v>Amount of Qualifying K-1 Income (Profit or Distribution)</v>
          </cell>
          <cell r="E264" t="str">
            <v>click here for guidance</v>
          </cell>
          <cell r="F264" t="str">
            <v>+</v>
          </cell>
          <cell r="G264" t="str">
            <v>$</v>
          </cell>
          <cell r="H264">
            <v>0</v>
          </cell>
          <cell r="I264" t="str">
            <v>+</v>
          </cell>
          <cell r="J264" t="str">
            <v>$</v>
          </cell>
          <cell r="K264">
            <v>0</v>
          </cell>
        </row>
        <row r="265">
          <cell r="C265">
            <v>109</v>
          </cell>
          <cell r="D265" t="str">
            <v>Amount of Qualifying K-1 Loss</v>
          </cell>
          <cell r="E265" t="str">
            <v>click here for guidance</v>
          </cell>
          <cell r="F265" t="str">
            <v>-</v>
          </cell>
          <cell r="G265" t="str">
            <v>$</v>
          </cell>
          <cell r="H265">
            <v>0</v>
          </cell>
          <cell r="I265" t="str">
            <v>-</v>
          </cell>
          <cell r="J265" t="str">
            <v>$</v>
          </cell>
          <cell r="K265">
            <v>0</v>
          </cell>
          <cell r="L265" t="str">
            <v/>
          </cell>
          <cell r="M265" t="str">
            <v/>
          </cell>
        </row>
        <row r="266">
          <cell r="C266">
            <v>110</v>
          </cell>
          <cell r="D266" t="str">
            <v>Guaranteed Payments to Partner</v>
          </cell>
          <cell r="E266" t="str">
            <v>click here for guidance</v>
          </cell>
          <cell r="F266" t="str">
            <v>+</v>
          </cell>
          <cell r="G266" t="str">
            <v>$</v>
          </cell>
          <cell r="I266" t="str">
            <v>+</v>
          </cell>
          <cell r="J266" t="str">
            <v>$</v>
          </cell>
        </row>
        <row r="267">
          <cell r="C267">
            <v>111</v>
          </cell>
          <cell r="D267" t="str">
            <v>Borrower's Qualifying K-1 Total</v>
          </cell>
          <cell r="F267" t="str">
            <v>±</v>
          </cell>
          <cell r="G267" t="str">
            <v>$</v>
          </cell>
          <cell r="H267">
            <v>0</v>
          </cell>
          <cell r="I267" t="str">
            <v>±</v>
          </cell>
          <cell r="J267" t="str">
            <v>$</v>
          </cell>
          <cell r="K267">
            <v>0</v>
          </cell>
        </row>
        <row r="268">
          <cell r="D268" t="str">
            <v>BUSINESS ANALYSIS 1065</v>
          </cell>
        </row>
        <row r="269">
          <cell r="C269">
            <v>112</v>
          </cell>
          <cell r="D269" t="str">
            <v>Non-Recurring Income from other Partnerships, etc.</v>
          </cell>
          <cell r="E269" t="str">
            <v>click here for guidance</v>
          </cell>
          <cell r="F269" t="str">
            <v>-</v>
          </cell>
          <cell r="G269" t="str">
            <v>$</v>
          </cell>
          <cell r="I269" t="str">
            <v>-</v>
          </cell>
          <cell r="J269" t="str">
            <v>$</v>
          </cell>
          <cell r="L269" t="str">
            <v/>
          </cell>
          <cell r="M269" t="str">
            <v/>
          </cell>
        </row>
        <row r="270">
          <cell r="C270">
            <v>113</v>
          </cell>
          <cell r="D270" t="str">
            <v>Non-Recurring Loss from other Partnerships, etc.</v>
          </cell>
          <cell r="E270" t="str">
            <v>click here for guidance</v>
          </cell>
          <cell r="F270" t="str">
            <v>+</v>
          </cell>
          <cell r="G270" t="str">
            <v>$</v>
          </cell>
          <cell r="I270" t="str">
            <v>+</v>
          </cell>
          <cell r="J270" t="str">
            <v>$</v>
          </cell>
        </row>
        <row r="271">
          <cell r="C271">
            <v>114</v>
          </cell>
          <cell r="D271" t="str">
            <v>Non-Recurring Profit, Gain or Income</v>
          </cell>
          <cell r="E271" t="str">
            <v>click here for guidance</v>
          </cell>
          <cell r="F271" t="str">
            <v>-</v>
          </cell>
          <cell r="G271" t="str">
            <v>$</v>
          </cell>
          <cell r="I271" t="str">
            <v>-</v>
          </cell>
          <cell r="J271" t="str">
            <v>$</v>
          </cell>
          <cell r="N271" t="str">
            <v xml:space="preserve">  </v>
          </cell>
        </row>
        <row r="272">
          <cell r="C272">
            <v>115</v>
          </cell>
          <cell r="D272" t="str">
            <v>Non-Recurring Loss</v>
          </cell>
          <cell r="E272" t="str">
            <v>click here for guidance</v>
          </cell>
          <cell r="F272" t="str">
            <v>+</v>
          </cell>
          <cell r="G272" t="str">
            <v>$</v>
          </cell>
          <cell r="I272" t="str">
            <v>+</v>
          </cell>
          <cell r="J272" t="str">
            <v>$</v>
          </cell>
        </row>
        <row r="273">
          <cell r="C273">
            <v>116</v>
          </cell>
          <cell r="D273" t="str">
            <v xml:space="preserve">Depreciation </v>
          </cell>
          <cell r="E273" t="str">
            <v>click here for guidance</v>
          </cell>
          <cell r="F273" t="str">
            <v>+</v>
          </cell>
          <cell r="G273" t="str">
            <v>$</v>
          </cell>
          <cell r="I273" t="str">
            <v>+</v>
          </cell>
          <cell r="J273" t="str">
            <v>$</v>
          </cell>
        </row>
        <row r="274">
          <cell r="C274">
            <v>117</v>
          </cell>
          <cell r="D274" t="str">
            <v xml:space="preserve">Depletion </v>
          </cell>
          <cell r="E274" t="str">
            <v>click here for guidance</v>
          </cell>
          <cell r="F274" t="str">
            <v>+</v>
          </cell>
          <cell r="G274" t="str">
            <v>$</v>
          </cell>
          <cell r="I274" t="str">
            <v>+</v>
          </cell>
          <cell r="J274" t="str">
            <v>$</v>
          </cell>
        </row>
        <row r="275">
          <cell r="C275">
            <v>118</v>
          </cell>
          <cell r="D275" t="str">
            <v>Amortization (as itemized from statement)</v>
          </cell>
          <cell r="E275" t="str">
            <v>click here for guidance</v>
          </cell>
          <cell r="F275" t="str">
            <v>+</v>
          </cell>
          <cell r="G275" t="str">
            <v>$</v>
          </cell>
          <cell r="I275" t="str">
            <v>+</v>
          </cell>
          <cell r="J275" t="str">
            <v>$</v>
          </cell>
        </row>
        <row r="276">
          <cell r="C276">
            <v>119</v>
          </cell>
          <cell r="D276" t="str">
            <v>Casualty Losses (as itemized from statement)</v>
          </cell>
          <cell r="E276" t="str">
            <v>click here for guidance</v>
          </cell>
          <cell r="F276" t="str">
            <v>+</v>
          </cell>
          <cell r="G276" t="str">
            <v>$</v>
          </cell>
          <cell r="I276" t="str">
            <v>+</v>
          </cell>
          <cell r="J276" t="str">
            <v>$</v>
          </cell>
        </row>
        <row r="277">
          <cell r="C277">
            <v>120</v>
          </cell>
          <cell r="D277" t="str">
            <v>One-Time Expenses (as itemized from statement)</v>
          </cell>
          <cell r="E277" t="str">
            <v>click here for guidance</v>
          </cell>
          <cell r="F277" t="str">
            <v>+</v>
          </cell>
          <cell r="G277" t="str">
            <v>$</v>
          </cell>
          <cell r="I277" t="str">
            <v>+</v>
          </cell>
          <cell r="J277" t="str">
            <v>$</v>
          </cell>
        </row>
        <row r="278">
          <cell r="C278">
            <v>121</v>
          </cell>
          <cell r="D278" t="str">
            <v>Mortgages, Notes, Bonds Payable in &lt; One Year</v>
          </cell>
          <cell r="E278" t="str">
            <v>click here for guidance</v>
          </cell>
          <cell r="F278" t="str">
            <v>-</v>
          </cell>
          <cell r="G278" t="str">
            <v>$</v>
          </cell>
          <cell r="I278" t="str">
            <v>-</v>
          </cell>
          <cell r="J278" t="str">
            <v>$</v>
          </cell>
        </row>
        <row r="279">
          <cell r="C279">
            <v>122</v>
          </cell>
          <cell r="D279" t="str">
            <v>Non-Deductible Portion of Travel, Meals &amp; Entertainment
(See Guidance tab for 2021/2022 Temporary IRS Rule.)</v>
          </cell>
          <cell r="E279" t="str">
            <v>click here for guidance</v>
          </cell>
          <cell r="F279" t="str">
            <v>-</v>
          </cell>
          <cell r="G279" t="str">
            <v>$</v>
          </cell>
          <cell r="I279" t="str">
            <v>-</v>
          </cell>
          <cell r="J279" t="str">
            <v>$</v>
          </cell>
        </row>
        <row r="280">
          <cell r="C280">
            <v>123</v>
          </cell>
          <cell r="D280" t="str">
            <v>Total of Partnership 1065 Cash Flow</v>
          </cell>
          <cell r="G280" t="str">
            <v>$</v>
          </cell>
          <cell r="H280">
            <v>0</v>
          </cell>
          <cell r="J280" t="str">
            <v>$</v>
          </cell>
          <cell r="K280">
            <v>0</v>
          </cell>
        </row>
        <row r="281">
          <cell r="C281">
            <v>124</v>
          </cell>
          <cell r="D281" t="str">
            <v xml:space="preserve">Ownership Percentage </v>
          </cell>
          <cell r="E281" t="str">
            <v>click here for guidance</v>
          </cell>
          <cell r="L281" t="str">
            <v/>
          </cell>
          <cell r="M281" t="str">
            <v/>
          </cell>
        </row>
        <row r="282">
          <cell r="C282">
            <v>125</v>
          </cell>
          <cell r="D282" t="str">
            <v>Borrower's Proportionate Share of 1065 Total</v>
          </cell>
          <cell r="F282" t="str">
            <v>±</v>
          </cell>
          <cell r="G282" t="str">
            <v>$</v>
          </cell>
          <cell r="H282">
            <v>0</v>
          </cell>
          <cell r="I282" t="str">
            <v>±</v>
          </cell>
          <cell r="J282" t="str">
            <v>$</v>
          </cell>
          <cell r="K282">
            <v>0</v>
          </cell>
        </row>
        <row r="283">
          <cell r="C283" t="str">
            <v>PARTNERSHIP TOTALS (COMBINED K-1 ANALYSIS AND BUSINESS ANALYSIS)</v>
          </cell>
        </row>
        <row r="284">
          <cell r="C284">
            <v>126</v>
          </cell>
          <cell r="E284" t="str">
            <v>Totals</v>
          </cell>
          <cell r="G284" t="str">
            <v>$</v>
          </cell>
          <cell r="H284">
            <v>0</v>
          </cell>
          <cell r="J284" t="str">
            <v>$</v>
          </cell>
          <cell r="K284">
            <v>0</v>
          </cell>
        </row>
        <row r="285">
          <cell r="C285">
            <v>127</v>
          </cell>
          <cell r="D285" t="str">
            <v>Choose One Option for 1065 Income Trend Calculation</v>
          </cell>
        </row>
        <row r="286">
          <cell r="D286" t="str">
            <v>PRIOR YEAR ONLY</v>
          </cell>
          <cell r="F286" t="str">
            <v>NO</v>
          </cell>
        </row>
        <row r="287">
          <cell r="D287" t="str">
            <v>MOST RECENT YEAR ONLY</v>
          </cell>
          <cell r="F287" t="str">
            <v>NO</v>
          </cell>
          <cell r="L287" t="str">
            <v>Amount of Change</v>
          </cell>
          <cell r="M287">
            <v>0</v>
          </cell>
        </row>
        <row r="288">
          <cell r="D288" t="str">
            <v>AVERAGE PRIOR &amp; MOST RECENT YEAR</v>
          </cell>
          <cell r="F288" t="str">
            <v>YES</v>
          </cell>
          <cell r="L288" t="str">
            <v>Percentage of Change</v>
          </cell>
          <cell r="M288">
            <v>0</v>
          </cell>
        </row>
        <row r="297">
          <cell r="D297" t="str">
            <v>K-1 ANALYSIS 1120-S</v>
          </cell>
        </row>
        <row r="298">
          <cell r="C298">
            <v>130</v>
          </cell>
          <cell r="D298" t="str">
            <v>Ordinary Business Income</v>
          </cell>
          <cell r="E298" t="str">
            <v>click here for guidance</v>
          </cell>
          <cell r="F298" t="str">
            <v>+</v>
          </cell>
          <cell r="G298" t="str">
            <v>$</v>
          </cell>
          <cell r="I298" t="str">
            <v>+</v>
          </cell>
          <cell r="J298" t="str">
            <v>$</v>
          </cell>
          <cell r="L298" t="str">
            <v/>
          </cell>
          <cell r="M298" t="str">
            <v/>
          </cell>
        </row>
        <row r="299">
          <cell r="C299">
            <v>131</v>
          </cell>
          <cell r="D299" t="str">
            <v>Ordinary Business Loss</v>
          </cell>
          <cell r="E299" t="str">
            <v>click here for guidance</v>
          </cell>
          <cell r="F299" t="str">
            <v>-</v>
          </cell>
          <cell r="G299" t="str">
            <v>$</v>
          </cell>
          <cell r="I299" t="str">
            <v>-</v>
          </cell>
          <cell r="J299" t="str">
            <v>$</v>
          </cell>
        </row>
        <row r="300">
          <cell r="C300">
            <v>132</v>
          </cell>
          <cell r="D300" t="str">
            <v>Net Rental/Other Real Estate Income</v>
          </cell>
          <cell r="E300" t="str">
            <v>click here for guidance</v>
          </cell>
          <cell r="F300" t="str">
            <v>+</v>
          </cell>
          <cell r="G300" t="str">
            <v>$</v>
          </cell>
          <cell r="I300" t="str">
            <v>+</v>
          </cell>
          <cell r="J300" t="str">
            <v>$</v>
          </cell>
        </row>
        <row r="301">
          <cell r="C301">
            <v>133</v>
          </cell>
          <cell r="D301" t="str">
            <v>Net Rental/Other Real Estate Loss</v>
          </cell>
          <cell r="E301" t="str">
            <v>click here for guidance</v>
          </cell>
          <cell r="F301" t="str">
            <v>-</v>
          </cell>
          <cell r="G301" t="str">
            <v>$</v>
          </cell>
          <cell r="I301" t="str">
            <v>-</v>
          </cell>
          <cell r="J301" t="str">
            <v>$</v>
          </cell>
        </row>
        <row r="302">
          <cell r="C302">
            <v>134</v>
          </cell>
          <cell r="D302" t="str">
            <v>Subtotal of K-1 Profits/Losses</v>
          </cell>
          <cell r="E302" t="str">
            <v>(calculator lines 124 through 128)</v>
          </cell>
          <cell r="G302" t="str">
            <v>$</v>
          </cell>
          <cell r="H302">
            <v>0</v>
          </cell>
          <cell r="J302" t="str">
            <v>$</v>
          </cell>
          <cell r="K302">
            <v>0</v>
          </cell>
          <cell r="L302" t="str">
            <v/>
          </cell>
          <cell r="M302" t="str">
            <v/>
          </cell>
        </row>
        <row r="303">
          <cell r="C303">
            <v>135</v>
          </cell>
          <cell r="D303" t="str">
            <v xml:space="preserve">Distributions             </v>
          </cell>
          <cell r="E303" t="str">
            <v>click here for guidance</v>
          </cell>
          <cell r="G303" t="str">
            <v>$</v>
          </cell>
          <cell r="J303" t="str">
            <v>$</v>
          </cell>
          <cell r="L303" t="str">
            <v/>
          </cell>
          <cell r="M303" t="str">
            <v/>
          </cell>
        </row>
        <row r="304">
          <cell r="D304" t="str">
            <v>Compare Subtotal of Profits/Losses (Line 134 to Distributions (Line 135).  Choose one qualifying option for each year on Lines 137 and 138.</v>
          </cell>
        </row>
        <row r="305">
          <cell r="D305" t="str">
            <v>click here for guidance</v>
          </cell>
        </row>
        <row r="306">
          <cell r="D306" t="str">
            <v>Prior Year (Choose One Option)</v>
          </cell>
        </row>
        <row r="307">
          <cell r="C307">
            <v>137</v>
          </cell>
          <cell r="D307" t="str">
            <v>Utilize Sub-Total of K-1 Profits/Losses</v>
          </cell>
          <cell r="F307" t="str">
            <v>NO</v>
          </cell>
        </row>
        <row r="308">
          <cell r="D308" t="str">
            <v>Utilize Distributions</v>
          </cell>
          <cell r="F308" t="str">
            <v>YES</v>
          </cell>
        </row>
        <row r="312">
          <cell r="D312" t="str">
            <v>Most Recent Year (Choose One Option)</v>
          </cell>
        </row>
        <row r="313">
          <cell r="C313">
            <v>136</v>
          </cell>
          <cell r="D313" t="str">
            <v>Utilize Sub-Total of K-1 Profits/Losses</v>
          </cell>
          <cell r="F313" t="str">
            <v>NO</v>
          </cell>
        </row>
        <row r="314">
          <cell r="D314" t="str">
            <v>Utilize Distributions</v>
          </cell>
          <cell r="F314" t="str">
            <v>YES</v>
          </cell>
        </row>
        <row r="318">
          <cell r="C318">
            <v>138</v>
          </cell>
          <cell r="D318" t="str">
            <v>Amount of Qualifying K-1 Income (See Guidance tab.)</v>
          </cell>
          <cell r="E318" t="str">
            <v>click here for guidance</v>
          </cell>
          <cell r="F318" t="str">
            <v>+</v>
          </cell>
          <cell r="G318" t="str">
            <v>$</v>
          </cell>
          <cell r="H318">
            <v>0</v>
          </cell>
          <cell r="I318" t="str">
            <v>+</v>
          </cell>
          <cell r="J318" t="str">
            <v>$</v>
          </cell>
          <cell r="K318">
            <v>0</v>
          </cell>
        </row>
        <row r="319">
          <cell r="C319">
            <v>139</v>
          </cell>
          <cell r="D319" t="str">
            <v>Amount of Qualifying K-1 Loss</v>
          </cell>
          <cell r="E319" t="str">
            <v>click here for guidance</v>
          </cell>
          <cell r="F319" t="str">
            <v>-</v>
          </cell>
          <cell r="G319" t="str">
            <v>$</v>
          </cell>
          <cell r="H319">
            <v>0</v>
          </cell>
          <cell r="I319" t="str">
            <v>-</v>
          </cell>
          <cell r="J319" t="str">
            <v>$</v>
          </cell>
          <cell r="K319">
            <v>0</v>
          </cell>
          <cell r="L319" t="str">
            <v/>
          </cell>
          <cell r="M319" t="str">
            <v/>
          </cell>
        </row>
        <row r="320">
          <cell r="C320">
            <v>140</v>
          </cell>
          <cell r="D320" t="str">
            <v>W-2 Compensation</v>
          </cell>
          <cell r="E320" t="str">
            <v>click here for guidance</v>
          </cell>
          <cell r="F320" t="str">
            <v>+</v>
          </cell>
          <cell r="G320" t="str">
            <v>$</v>
          </cell>
          <cell r="I320" t="str">
            <v>+</v>
          </cell>
          <cell r="J320" t="str">
            <v>$</v>
          </cell>
        </row>
        <row r="321">
          <cell r="C321">
            <v>141</v>
          </cell>
          <cell r="D321" t="str">
            <v>Borrower's Qualifying K-1 Total</v>
          </cell>
          <cell r="F321" t="str">
            <v>±</v>
          </cell>
          <cell r="G321" t="str">
            <v>$</v>
          </cell>
          <cell r="H321">
            <v>0</v>
          </cell>
          <cell r="I321" t="str">
            <v>±</v>
          </cell>
          <cell r="J321" t="str">
            <v>$</v>
          </cell>
          <cell r="K321">
            <v>0</v>
          </cell>
        </row>
        <row r="322">
          <cell r="D322" t="str">
            <v>BUSINESS ANALYSIS 1120-S</v>
          </cell>
        </row>
        <row r="323">
          <cell r="C323">
            <v>142</v>
          </cell>
          <cell r="D323" t="str">
            <v>Non-Recurring Income</v>
          </cell>
          <cell r="E323" t="str">
            <v>click here for guidance</v>
          </cell>
          <cell r="F323" t="str">
            <v>-</v>
          </cell>
          <cell r="G323" t="str">
            <v>$</v>
          </cell>
          <cell r="I323" t="str">
            <v>-</v>
          </cell>
          <cell r="J323" t="str">
            <v>$</v>
          </cell>
        </row>
        <row r="324">
          <cell r="C324">
            <v>143</v>
          </cell>
          <cell r="D324" t="str">
            <v>Non-Recurring Loss</v>
          </cell>
          <cell r="E324" t="str">
            <v>click here for guidance</v>
          </cell>
          <cell r="F324" t="str">
            <v>+</v>
          </cell>
          <cell r="G324" t="str">
            <v>$</v>
          </cell>
          <cell r="I324" t="str">
            <v>+</v>
          </cell>
          <cell r="J324" t="str">
            <v>$</v>
          </cell>
        </row>
        <row r="325">
          <cell r="C325">
            <v>144</v>
          </cell>
          <cell r="D325" t="str">
            <v xml:space="preserve">Depreciation </v>
          </cell>
          <cell r="E325" t="str">
            <v>click here for guidance</v>
          </cell>
          <cell r="F325" t="str">
            <v>+</v>
          </cell>
          <cell r="G325" t="str">
            <v>$</v>
          </cell>
          <cell r="I325" t="str">
            <v>+</v>
          </cell>
          <cell r="J325" t="str">
            <v>$</v>
          </cell>
        </row>
        <row r="326">
          <cell r="C326">
            <v>145</v>
          </cell>
          <cell r="D326" t="str">
            <v xml:space="preserve">Depletion </v>
          </cell>
          <cell r="E326" t="str">
            <v>click here for guidance</v>
          </cell>
          <cell r="F326" t="str">
            <v>+</v>
          </cell>
          <cell r="G326" t="str">
            <v>$</v>
          </cell>
          <cell r="I326" t="str">
            <v>+</v>
          </cell>
          <cell r="J326" t="str">
            <v>$</v>
          </cell>
        </row>
        <row r="327">
          <cell r="C327">
            <v>146</v>
          </cell>
          <cell r="D327" t="str">
            <v>Amortization (as itemized from statement)</v>
          </cell>
          <cell r="E327" t="str">
            <v>click here for guidance</v>
          </cell>
          <cell r="F327" t="str">
            <v>+</v>
          </cell>
          <cell r="G327" t="str">
            <v>$</v>
          </cell>
          <cell r="I327" t="str">
            <v>+</v>
          </cell>
          <cell r="J327" t="str">
            <v>$</v>
          </cell>
        </row>
        <row r="328">
          <cell r="C328">
            <v>147</v>
          </cell>
          <cell r="D328" t="str">
            <v>Casualty Losses (as itemized from statement)</v>
          </cell>
          <cell r="E328" t="str">
            <v>click here for guidance</v>
          </cell>
          <cell r="F328" t="str">
            <v>+</v>
          </cell>
          <cell r="G328" t="str">
            <v>$</v>
          </cell>
          <cell r="I328" t="str">
            <v>+</v>
          </cell>
          <cell r="J328" t="str">
            <v>$</v>
          </cell>
        </row>
        <row r="329">
          <cell r="C329">
            <v>148</v>
          </cell>
          <cell r="D329" t="str">
            <v>One-Time Expenses (as itemized from statement)</v>
          </cell>
          <cell r="E329" t="str">
            <v>click here for guidance</v>
          </cell>
          <cell r="F329" t="str">
            <v>+</v>
          </cell>
          <cell r="G329" t="str">
            <v>$</v>
          </cell>
          <cell r="I329" t="str">
            <v>+</v>
          </cell>
          <cell r="J329" t="str">
            <v>$</v>
          </cell>
        </row>
        <row r="330">
          <cell r="C330">
            <v>149</v>
          </cell>
          <cell r="D330" t="str">
            <v>Mortgages, Notes, Bonds Payable in &lt; One Year</v>
          </cell>
          <cell r="E330" t="str">
            <v>click here for guidance</v>
          </cell>
          <cell r="F330" t="str">
            <v>-</v>
          </cell>
          <cell r="G330" t="str">
            <v>$</v>
          </cell>
          <cell r="I330" t="str">
            <v>-</v>
          </cell>
          <cell r="J330" t="str">
            <v>$</v>
          </cell>
        </row>
        <row r="331">
          <cell r="C331">
            <v>150</v>
          </cell>
          <cell r="D331" t="str">
            <v>Non-Deductible Portion of Travel, Meals &amp; Entertainment
(See Guidance tab for 2021/2022 Temporary IRS Rule.)</v>
          </cell>
          <cell r="E331" t="str">
            <v>click here for guidance</v>
          </cell>
          <cell r="F331" t="str">
            <v>-</v>
          </cell>
          <cell r="G331" t="str">
            <v>$</v>
          </cell>
          <cell r="I331" t="str">
            <v>-</v>
          </cell>
          <cell r="J331" t="str">
            <v>$</v>
          </cell>
        </row>
        <row r="332">
          <cell r="C332">
            <v>151</v>
          </cell>
          <cell r="D332" t="str">
            <v>Total of S-Corporation Cash Flow</v>
          </cell>
          <cell r="G332" t="str">
            <v>$</v>
          </cell>
          <cell r="H332">
            <v>0</v>
          </cell>
          <cell r="J332" t="str">
            <v>$</v>
          </cell>
          <cell r="K332">
            <v>0</v>
          </cell>
        </row>
        <row r="333">
          <cell r="C333">
            <v>152</v>
          </cell>
          <cell r="D333" t="str">
            <v xml:space="preserve">Ownership Percentage </v>
          </cell>
          <cell r="E333" t="str">
            <v>click here for guidance</v>
          </cell>
          <cell r="L333" t="str">
            <v/>
          </cell>
          <cell r="M333" t="str">
            <v/>
          </cell>
        </row>
        <row r="334">
          <cell r="C334">
            <v>153</v>
          </cell>
          <cell r="D334" t="str">
            <v>Borrower's Proportionate Share of 1120-S Total</v>
          </cell>
          <cell r="F334" t="str">
            <v>±</v>
          </cell>
          <cell r="G334" t="str">
            <v>$</v>
          </cell>
          <cell r="H334">
            <v>0</v>
          </cell>
          <cell r="I334" t="str">
            <v>±</v>
          </cell>
          <cell r="J334" t="str">
            <v>$</v>
          </cell>
          <cell r="K334">
            <v>0</v>
          </cell>
        </row>
        <row r="335">
          <cell r="D335" t="str">
            <v>S-CORPORATION TOTALS (K-1 ANALYSIS AND BUSINESS ANALYSIS)</v>
          </cell>
        </row>
        <row r="336">
          <cell r="C336">
            <v>154</v>
          </cell>
          <cell r="E336" t="str">
            <v>Totals</v>
          </cell>
          <cell r="G336" t="str">
            <v>$</v>
          </cell>
          <cell r="H336">
            <v>0</v>
          </cell>
          <cell r="J336" t="str">
            <v>$</v>
          </cell>
          <cell r="K336">
            <v>0</v>
          </cell>
        </row>
        <row r="337">
          <cell r="C337">
            <v>155</v>
          </cell>
          <cell r="D337" t="str">
            <v>Choose ONE Option Only for 1120-S Income Trend Calculation</v>
          </cell>
        </row>
        <row r="338">
          <cell r="D338" t="str">
            <v>PRIOR YEAR ONLY</v>
          </cell>
          <cell r="F338" t="str">
            <v>NO</v>
          </cell>
        </row>
        <row r="339">
          <cell r="D339" t="str">
            <v>MOST RECENT YEAR ONLY</v>
          </cell>
          <cell r="F339" t="str">
            <v>NO</v>
          </cell>
          <cell r="L339" t="str">
            <v>Amount of Change</v>
          </cell>
          <cell r="M339">
            <v>0</v>
          </cell>
        </row>
        <row r="340">
          <cell r="D340" t="str">
            <v>AVERAGE PRIOR &amp; MOST RECENT YEAR</v>
          </cell>
          <cell r="F340" t="str">
            <v>YES</v>
          </cell>
          <cell r="L340" t="str">
            <v>Percentage of Change</v>
          </cell>
          <cell r="M340">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Arch MI Academy 2018">
      <a:dk1>
        <a:sysClr val="windowText" lastClr="000000"/>
      </a:dk1>
      <a:lt1>
        <a:sysClr val="window" lastClr="FFFFFF"/>
      </a:lt1>
      <a:dk2>
        <a:srgbClr val="595959"/>
      </a:dk2>
      <a:lt2>
        <a:srgbClr val="0057B8"/>
      </a:lt2>
      <a:accent1>
        <a:srgbClr val="5BC2E7"/>
      </a:accent1>
      <a:accent2>
        <a:srgbClr val="009CA6"/>
      </a:accent2>
      <a:accent3>
        <a:srgbClr val="00B0F0"/>
      </a:accent3>
      <a:accent4>
        <a:srgbClr val="99C221"/>
      </a:accent4>
      <a:accent5>
        <a:srgbClr val="5F259F"/>
      </a:accent5>
      <a:accent6>
        <a:srgbClr val="FFA300"/>
      </a:accent6>
      <a:hlink>
        <a:srgbClr val="BA0C2F"/>
      </a:hlink>
      <a:folHlink>
        <a:srgbClr val="FEDB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ortgage.archgroup.com/us/resources/calculators/" TargetMode="External"/><Relationship Id="rId1" Type="http://schemas.openxmlformats.org/officeDocument/2006/relationships/hyperlink" Target="https://mi.archcapgroup.com/Calculator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mortgage.archgroup.com/us/resources/calculator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8618-CAC0-4FB0-8AEE-756247EA81DC}">
  <sheetPr codeName="Sheet1"/>
  <dimension ref="A1:D11"/>
  <sheetViews>
    <sheetView workbookViewId="0">
      <selection activeCell="C14" sqref="C14"/>
    </sheetView>
  </sheetViews>
  <sheetFormatPr defaultColWidth="8.76171875" defaultRowHeight="12.6"/>
  <cols>
    <col min="1" max="1" width="8.76171875" style="825"/>
    <col min="2" max="2" width="12.6171875" style="825" customWidth="1"/>
    <col min="3" max="16384" width="8.76171875" style="825"/>
  </cols>
  <sheetData>
    <row r="1" spans="1:4">
      <c r="A1" s="823"/>
      <c r="B1" s="824" t="s">
        <v>0</v>
      </c>
      <c r="D1" s="826" t="s">
        <v>1</v>
      </c>
    </row>
    <row r="2" spans="1:4">
      <c r="A2" s="827">
        <v>2014</v>
      </c>
      <c r="B2" s="828">
        <v>0.22</v>
      </c>
    </row>
    <row r="3" spans="1:4">
      <c r="A3" s="827">
        <v>2015</v>
      </c>
      <c r="B3" s="828">
        <v>0.24</v>
      </c>
    </row>
    <row r="4" spans="1:4">
      <c r="A4" s="827">
        <v>2016</v>
      </c>
      <c r="B4" s="828">
        <v>0.24</v>
      </c>
      <c r="C4" s="829"/>
    </row>
    <row r="5" spans="1:4">
      <c r="A5" s="827">
        <v>2017</v>
      </c>
      <c r="B5" s="827">
        <v>0.25</v>
      </c>
      <c r="C5" s="829"/>
    </row>
    <row r="6" spans="1:4">
      <c r="A6" s="827">
        <v>2018</v>
      </c>
      <c r="B6" s="827">
        <v>0.25</v>
      </c>
      <c r="C6" s="829"/>
    </row>
    <row r="7" spans="1:4">
      <c r="A7" s="827">
        <v>2019</v>
      </c>
      <c r="B7" s="827">
        <v>0.26</v>
      </c>
    </row>
    <row r="8" spans="1:4">
      <c r="A8" s="827">
        <v>2020</v>
      </c>
      <c r="B8" s="827">
        <v>0.27</v>
      </c>
    </row>
    <row r="9" spans="1:4">
      <c r="A9" s="827">
        <v>2021</v>
      </c>
      <c r="B9" s="827">
        <v>0.26</v>
      </c>
    </row>
    <row r="10" spans="1:4">
      <c r="A10" s="827">
        <v>2022</v>
      </c>
      <c r="B10" s="827">
        <v>0.26</v>
      </c>
    </row>
    <row r="11" spans="1:4">
      <c r="A11" s="827">
        <v>2023</v>
      </c>
      <c r="B11" s="827">
        <v>0.28000000000000003</v>
      </c>
    </row>
  </sheetData>
  <sheetProtection algorithmName="SHA-512" hashValue="josJiOksaV+uyvK8j6FSRMjjog018YOmYlGFbeMe/VVVTBXF32qFZ8rqvsKbikHP5qTu8pWJ17UjmE4OWO45Ag==" saltValue="ujSJ1C1dLfX804mWHxLt8A==" spinCount="100000" sheet="1" objects="1" scenarios="1"/>
  <printOptions horizontalCentered="1"/>
  <pageMargins left="0.5" right="0.5" top="1" bottom="1" header="0.5" footer="0.5"/>
  <pageSetup orientation="portrait" r:id="rId1"/>
  <headerFooter>
    <oddHeader>&amp;L&amp;"Times New Roman,Bold"&amp;12Arch MI&amp;C&amp;"Times New Roman,Bold"&amp;16&amp;A&amp;R&amp;"Times New Roman,Bold"&amp;12SECRET
&amp;"Times New Roman,Bold Italic"&amp;10Need to Know Only</oddHeader>
    <oddFooter xml:space="preserve">&amp;L&amp;"Times New Roman,Regular"&amp;10&amp;F
&amp;8&amp;Z&amp;C&amp;"Times New Roman,Regular"&amp;10&amp;P / &amp;N
&amp;R&amp;"Times New Roman,Regular"&amp;10&amp;D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2:CN1378"/>
  <sheetViews>
    <sheetView showGridLines="0" showRowColHeaders="0" tabSelected="1" zoomScale="120" zoomScaleNormal="120" workbookViewId="0">
      <selection activeCell="C1347" sqref="C1347:K1365"/>
    </sheetView>
  </sheetViews>
  <sheetFormatPr defaultColWidth="10.76171875" defaultRowHeight="12.3"/>
  <cols>
    <col min="1" max="1" width="1.47265625" style="36" customWidth="1"/>
    <col min="2" max="2" width="1.234375" style="36" customWidth="1"/>
    <col min="3" max="3" width="6" style="36" customWidth="1"/>
    <col min="4" max="4" width="39.47265625" style="157" customWidth="1"/>
    <col min="5" max="5" width="14.85546875" style="36" customWidth="1"/>
    <col min="6" max="6" width="4" style="36" customWidth="1"/>
    <col min="7" max="7" width="3.140625" style="36" customWidth="1"/>
    <col min="8" max="8" width="15.6171875" style="36" customWidth="1"/>
    <col min="9" max="10" width="3.140625" style="36" customWidth="1"/>
    <col min="11" max="11" width="16.6171875" style="36" customWidth="1"/>
    <col min="12" max="12" width="4.76171875" style="17" customWidth="1"/>
    <col min="13" max="13" width="14.47265625" style="755" bestFit="1" customWidth="1"/>
    <col min="14" max="14" width="9.37890625" style="754" bestFit="1" customWidth="1"/>
    <col min="15" max="16" width="10.76171875" style="757"/>
    <col min="17" max="17" width="10.76171875" style="10"/>
    <col min="18" max="16384" width="10.76171875" style="1"/>
  </cols>
  <sheetData>
    <row r="2" spans="1:17">
      <c r="C2" s="37"/>
      <c r="D2" s="58"/>
      <c r="E2" s="37"/>
      <c r="F2" s="37"/>
      <c r="G2" s="37"/>
      <c r="H2" s="37"/>
      <c r="I2" s="37"/>
      <c r="J2" s="37"/>
      <c r="K2" s="37"/>
      <c r="M2" s="756"/>
    </row>
    <row r="3" spans="1:17" ht="15.6">
      <c r="C3" s="37"/>
      <c r="D3" s="58"/>
      <c r="E3" s="37"/>
      <c r="F3" s="37"/>
      <c r="G3" s="37"/>
      <c r="H3" s="1206"/>
      <c r="I3" s="1206"/>
      <c r="J3" s="1206"/>
      <c r="K3" s="1206"/>
    </row>
    <row r="4" spans="1:17" ht="15.6">
      <c r="C4" s="37"/>
      <c r="D4" s="58"/>
      <c r="E4" s="37"/>
      <c r="F4" s="37"/>
      <c r="G4" s="37"/>
      <c r="H4" s="38"/>
      <c r="I4" s="38"/>
      <c r="J4" s="38"/>
      <c r="K4" s="38"/>
    </row>
    <row r="5" spans="1:17" ht="15.6">
      <c r="C5" s="37"/>
      <c r="D5" s="58"/>
      <c r="E5" s="37"/>
      <c r="F5" s="37"/>
      <c r="G5" s="37"/>
      <c r="H5" s="38"/>
      <c r="I5" s="38"/>
      <c r="J5" s="38"/>
      <c r="K5" s="38"/>
    </row>
    <row r="6" spans="1:17" ht="25.8">
      <c r="C6" s="1218" t="s">
        <v>2</v>
      </c>
      <c r="D6" s="1219"/>
      <c r="E6" s="1219"/>
      <c r="F6" s="1219"/>
      <c r="G6" s="1219"/>
      <c r="H6" s="1219"/>
      <c r="I6" s="1219"/>
      <c r="J6" s="1219"/>
      <c r="K6" s="1219"/>
    </row>
    <row r="7" spans="1:17" ht="23.1">
      <c r="C7" s="1222" t="s">
        <v>680</v>
      </c>
      <c r="D7" s="1223"/>
      <c r="E7" s="1223"/>
      <c r="F7" s="1223"/>
      <c r="G7" s="1223"/>
      <c r="H7" s="1223"/>
      <c r="I7" s="1223"/>
      <c r="J7" s="1223"/>
      <c r="K7" s="1223"/>
    </row>
    <row r="8" spans="1:17" ht="15.6">
      <c r="C8" s="37"/>
      <c r="D8" s="58"/>
      <c r="E8" s="1220"/>
      <c r="F8" s="1221"/>
      <c r="G8" s="1221"/>
      <c r="H8" s="1221"/>
      <c r="I8" s="37"/>
      <c r="J8" s="37"/>
      <c r="K8" s="39" t="s">
        <v>790</v>
      </c>
    </row>
    <row r="9" spans="1:17" s="176" customFormat="1" ht="15.6">
      <c r="A9" s="171"/>
      <c r="B9" s="171"/>
      <c r="C9" s="172"/>
      <c r="D9" s="173" t="s">
        <v>666</v>
      </c>
      <c r="E9" s="172"/>
      <c r="F9" s="172"/>
      <c r="G9" s="172"/>
      <c r="H9" s="173" t="s">
        <v>3</v>
      </c>
      <c r="I9" s="174"/>
      <c r="J9" s="172"/>
      <c r="K9" s="175"/>
      <c r="L9" s="17"/>
      <c r="M9" s="758"/>
      <c r="N9" s="759"/>
      <c r="O9" s="760"/>
      <c r="P9" s="760"/>
      <c r="Q9" s="201"/>
    </row>
    <row r="10" spans="1:17" ht="15.9" thickBot="1">
      <c r="C10" s="40"/>
      <c r="D10" s="1183"/>
      <c r="E10" s="1183"/>
      <c r="F10" s="41"/>
      <c r="G10" s="41"/>
      <c r="H10" s="1182"/>
      <c r="I10" s="1182"/>
      <c r="J10" s="1182"/>
      <c r="K10" s="1182"/>
    </row>
    <row r="11" spans="1:17" ht="12.6" thickTop="1">
      <c r="C11" s="37"/>
      <c r="D11" s="58"/>
      <c r="E11" s="37"/>
      <c r="F11" s="37"/>
      <c r="G11" s="37"/>
      <c r="H11" s="37"/>
      <c r="I11" s="37"/>
      <c r="J11" s="37"/>
      <c r="K11" s="37"/>
    </row>
    <row r="12" spans="1:17" ht="15.6" hidden="1">
      <c r="C12" s="1184" t="s">
        <v>662</v>
      </c>
      <c r="D12" s="1184"/>
      <c r="E12" s="1184"/>
      <c r="F12" s="1184"/>
      <c r="G12" s="1184"/>
      <c r="H12" s="1184"/>
      <c r="I12" s="1184"/>
      <c r="J12" s="1184"/>
      <c r="K12" s="1184"/>
    </row>
    <row r="13" spans="1:17" ht="20.399999999999999">
      <c r="C13" s="1185" t="s">
        <v>4</v>
      </c>
      <c r="D13" s="1186"/>
      <c r="E13" s="1186"/>
      <c r="F13" s="1186"/>
      <c r="G13" s="1186"/>
      <c r="H13" s="1186"/>
      <c r="I13" s="1186"/>
      <c r="J13" s="1186"/>
      <c r="K13" s="1186"/>
    </row>
    <row r="14" spans="1:17" ht="14.4">
      <c r="C14" s="1193"/>
      <c r="D14" s="1193"/>
      <c r="E14" s="1193"/>
      <c r="F14" s="1193"/>
      <c r="G14" s="1193"/>
      <c r="H14" s="1193"/>
      <c r="I14" s="1193"/>
      <c r="J14" s="1193"/>
      <c r="K14" s="1193"/>
    </row>
    <row r="15" spans="1:17" ht="14.4">
      <c r="C15" s="1193"/>
      <c r="D15" s="1193"/>
      <c r="E15" s="1193"/>
      <c r="F15" s="1193"/>
      <c r="G15" s="1193"/>
      <c r="H15" s="1193"/>
      <c r="I15" s="1193"/>
      <c r="J15" s="1193"/>
      <c r="K15" s="1193"/>
    </row>
    <row r="16" spans="1:17" ht="14.4">
      <c r="C16" s="191" t="s">
        <v>5</v>
      </c>
      <c r="D16" s="1187" t="s">
        <v>637</v>
      </c>
      <c r="E16" s="925"/>
      <c r="F16" s="925"/>
      <c r="G16" s="925"/>
      <c r="H16" s="925"/>
      <c r="I16" s="925"/>
      <c r="J16" s="925"/>
      <c r="K16" s="925"/>
    </row>
    <row r="17" spans="1:17" ht="14.4">
      <c r="C17" s="197"/>
      <c r="D17" s="1187" t="s">
        <v>550</v>
      </c>
      <c r="E17" s="925"/>
      <c r="F17" s="925"/>
      <c r="G17" s="925"/>
      <c r="H17" s="925"/>
      <c r="I17" s="925"/>
      <c r="J17" s="925"/>
      <c r="K17" s="925"/>
    </row>
    <row r="18" spans="1:17" ht="14.4">
      <c r="C18" s="191" t="s">
        <v>5</v>
      </c>
      <c r="D18" s="1187" t="s">
        <v>560</v>
      </c>
      <c r="E18" s="1188"/>
      <c r="F18" s="1188"/>
      <c r="G18" s="1188"/>
      <c r="H18" s="1188"/>
      <c r="I18" s="1188"/>
      <c r="J18" s="1188"/>
      <c r="K18" s="1188"/>
    </row>
    <row r="19" spans="1:17" ht="14.4">
      <c r="C19" s="197" t="s">
        <v>5</v>
      </c>
      <c r="D19" s="1189" t="s">
        <v>551</v>
      </c>
      <c r="E19" s="1190"/>
      <c r="F19" s="1190"/>
      <c r="G19" s="1190"/>
      <c r="H19" s="1190"/>
      <c r="I19" s="1190"/>
      <c r="J19" s="1190"/>
      <c r="K19" s="1190"/>
    </row>
    <row r="20" spans="1:17" ht="14.4">
      <c r="C20" s="191" t="s">
        <v>5</v>
      </c>
      <c r="D20" s="1187" t="s">
        <v>691</v>
      </c>
      <c r="E20" s="1188"/>
      <c r="F20" s="1188"/>
      <c r="G20" s="1188"/>
      <c r="H20" s="1188"/>
      <c r="I20" s="1188"/>
      <c r="J20" s="1188"/>
      <c r="K20" s="1188"/>
    </row>
    <row r="21" spans="1:17" ht="14.4">
      <c r="C21" s="191" t="s">
        <v>5</v>
      </c>
      <c r="D21" s="1191" t="s">
        <v>714</v>
      </c>
      <c r="E21" s="1192"/>
      <c r="F21" s="1192"/>
      <c r="G21" s="1192"/>
      <c r="H21" s="1192"/>
      <c r="I21" s="1192"/>
      <c r="J21" s="1192"/>
      <c r="K21" s="1192"/>
    </row>
    <row r="22" spans="1:17" ht="14.4">
      <c r="C22" s="191"/>
      <c r="D22" s="669" t="s">
        <v>715</v>
      </c>
      <c r="E22" s="670"/>
      <c r="F22" s="670"/>
      <c r="G22" s="192"/>
      <c r="H22" s="192"/>
      <c r="I22" s="192"/>
      <c r="J22" s="192"/>
      <c r="K22" s="192"/>
    </row>
    <row r="23" spans="1:17" s="7" customFormat="1">
      <c r="A23" s="42"/>
      <c r="B23" s="42"/>
      <c r="C23" s="213"/>
      <c r="D23" s="214"/>
      <c r="E23" s="819"/>
      <c r="F23" s="193"/>
      <c r="G23" s="194"/>
      <c r="H23" s="194"/>
      <c r="I23" s="194"/>
      <c r="J23" s="194"/>
      <c r="K23" s="194"/>
      <c r="L23" s="17"/>
      <c r="M23" s="761"/>
      <c r="N23" s="762"/>
      <c r="O23" s="763"/>
      <c r="P23" s="763"/>
      <c r="Q23" s="202"/>
    </row>
    <row r="24" spans="1:17" s="7" customFormat="1" ht="12.9">
      <c r="A24" s="42"/>
      <c r="B24" s="42"/>
      <c r="C24" s="1209" t="s">
        <v>6</v>
      </c>
      <c r="D24" s="1210"/>
      <c r="E24" s="1211"/>
      <c r="F24" s="1212" t="s">
        <v>7</v>
      </c>
      <c r="G24" s="1213"/>
      <c r="H24" s="215"/>
      <c r="I24" s="1196" t="s">
        <v>638</v>
      </c>
      <c r="J24" s="1197"/>
      <c r="K24" s="1197"/>
      <c r="L24" s="17"/>
      <c r="M24" s="761"/>
      <c r="N24" s="762"/>
      <c r="O24" s="763"/>
      <c r="P24" s="763"/>
      <c r="Q24" s="202"/>
    </row>
    <row r="25" spans="1:17" customFormat="1">
      <c r="L25" s="17"/>
      <c r="M25" s="764"/>
      <c r="N25" s="17"/>
      <c r="O25" s="17"/>
      <c r="P25" s="17"/>
    </row>
    <row r="26" spans="1:17" customFormat="1" ht="15" hidden="1" customHeight="1">
      <c r="A26" s="36"/>
      <c r="B26" s="36"/>
      <c r="C26" s="931" t="s">
        <v>552</v>
      </c>
      <c r="D26" s="931"/>
      <c r="E26" s="931"/>
      <c r="F26" s="931"/>
      <c r="G26" s="931"/>
      <c r="H26" s="931"/>
      <c r="I26" s="931"/>
      <c r="J26" s="931"/>
      <c r="K26" s="931"/>
      <c r="L26" s="17"/>
      <c r="M26" s="764"/>
      <c r="N26" s="17"/>
      <c r="O26" s="17"/>
      <c r="P26" s="17"/>
    </row>
    <row r="27" spans="1:17" customFormat="1" ht="3" customHeight="1">
      <c r="L27" s="17"/>
      <c r="M27" s="764"/>
      <c r="N27" s="17"/>
      <c r="O27" s="17"/>
      <c r="P27" s="17"/>
    </row>
    <row r="28" spans="1:17" customFormat="1" ht="15" hidden="1" customHeight="1">
      <c r="A28" s="36"/>
      <c r="B28" s="36"/>
      <c r="C28" s="931" t="s">
        <v>553</v>
      </c>
      <c r="D28" s="931"/>
      <c r="E28" s="931"/>
      <c r="F28" s="931"/>
      <c r="G28" s="931"/>
      <c r="H28" s="931"/>
      <c r="I28" s="931"/>
      <c r="J28" s="931"/>
      <c r="K28" s="931"/>
      <c r="L28" s="17"/>
      <c r="M28" s="764"/>
      <c r="N28" s="17"/>
      <c r="O28" s="17"/>
      <c r="P28" s="17"/>
    </row>
    <row r="29" spans="1:17">
      <c r="C29" s="37"/>
      <c r="D29" s="139"/>
      <c r="E29" s="43"/>
      <c r="F29" s="43"/>
      <c r="G29" s="576"/>
      <c r="H29" s="244" t="s">
        <v>8</v>
      </c>
      <c r="I29" s="43"/>
      <c r="J29" s="627"/>
      <c r="K29" s="628" t="s">
        <v>9</v>
      </c>
    </row>
    <row r="30" spans="1:17" s="5" customFormat="1" ht="15" customHeight="1">
      <c r="A30" s="36"/>
      <c r="B30" s="36"/>
      <c r="C30" s="668">
        <v>1</v>
      </c>
      <c r="D30" s="581" t="s">
        <v>10</v>
      </c>
      <c r="E30" s="1076" t="s">
        <v>663</v>
      </c>
      <c r="F30" s="1077"/>
      <c r="G30" s="582"/>
      <c r="H30" s="666">
        <v>2022</v>
      </c>
      <c r="I30" s="583"/>
      <c r="J30" s="584"/>
      <c r="K30" s="665">
        <v>2023</v>
      </c>
      <c r="L30" s="17"/>
      <c r="M30" s="765"/>
      <c r="N30" s="766"/>
      <c r="O30" s="767"/>
      <c r="P30" s="767"/>
      <c r="Q30" s="203"/>
    </row>
    <row r="31" spans="1:17" s="5" customFormat="1" ht="15" customHeight="1">
      <c r="A31" s="36"/>
      <c r="B31" s="36"/>
      <c r="C31" s="44">
        <v>1</v>
      </c>
      <c r="D31" s="577" t="s">
        <v>11</v>
      </c>
      <c r="E31" s="634"/>
      <c r="F31" s="575" t="s">
        <v>12</v>
      </c>
      <c r="G31" s="578" t="s">
        <v>13</v>
      </c>
      <c r="H31" s="579"/>
      <c r="I31" s="575" t="s">
        <v>12</v>
      </c>
      <c r="J31" s="578" t="s">
        <v>13</v>
      </c>
      <c r="K31" s="580"/>
      <c r="L31" s="17"/>
      <c r="M31" s="765"/>
      <c r="N31" s="766"/>
      <c r="O31" s="767"/>
      <c r="P31" s="767"/>
      <c r="Q31" s="203"/>
    </row>
    <row r="32" spans="1:17" s="5" customFormat="1" ht="15" customHeight="1">
      <c r="A32" s="36"/>
      <c r="B32" s="36"/>
      <c r="C32" s="44">
        <v>2</v>
      </c>
      <c r="D32" s="270" t="s">
        <v>14</v>
      </c>
      <c r="E32" s="635"/>
      <c r="F32" s="271" t="s">
        <v>12</v>
      </c>
      <c r="G32" s="272" t="s">
        <v>13</v>
      </c>
      <c r="H32" s="273"/>
      <c r="I32" s="271" t="s">
        <v>12</v>
      </c>
      <c r="J32" s="272" t="s">
        <v>13</v>
      </c>
      <c r="K32" s="274"/>
      <c r="L32" s="17"/>
      <c r="M32" s="765"/>
      <c r="N32" s="766"/>
      <c r="O32" s="767"/>
      <c r="P32" s="767"/>
      <c r="Q32" s="203"/>
    </row>
    <row r="33" spans="3:17" ht="15" customHeight="1">
      <c r="C33" s="44">
        <v>3</v>
      </c>
      <c r="D33" s="270" t="s">
        <v>15</v>
      </c>
      <c r="E33" s="635"/>
      <c r="F33" s="271" t="s">
        <v>12</v>
      </c>
      <c r="G33" s="275" t="s">
        <v>16</v>
      </c>
      <c r="H33" s="273"/>
      <c r="I33" s="271" t="s">
        <v>12</v>
      </c>
      <c r="J33" s="275" t="s">
        <v>16</v>
      </c>
      <c r="K33" s="274"/>
    </row>
    <row r="34" spans="3:17" ht="15" customHeight="1">
      <c r="C34" s="44"/>
      <c r="D34" s="1200" t="s">
        <v>17</v>
      </c>
      <c r="E34" s="1201"/>
      <c r="F34" s="1201"/>
      <c r="G34" s="1201"/>
      <c r="H34" s="1201"/>
      <c r="I34" s="1201"/>
      <c r="J34" s="1201"/>
      <c r="K34" s="1202"/>
    </row>
    <row r="35" spans="3:17" ht="15" customHeight="1">
      <c r="C35" s="44">
        <v>4</v>
      </c>
      <c r="D35" s="276" t="s">
        <v>18</v>
      </c>
      <c r="E35" s="636"/>
      <c r="F35" s="277"/>
      <c r="G35" s="275" t="s">
        <v>13</v>
      </c>
      <c r="H35" s="278"/>
      <c r="I35" s="279"/>
      <c r="J35" s="275" t="s">
        <v>13</v>
      </c>
      <c r="K35" s="280"/>
      <c r="M35" s="918" t="str">
        <f>IF(OR(AND(H35&lt;&gt;"",H36&lt;&gt;""),AND(H35="",H36="")),"","Enter both Received and Taxable Amounts in Prior Year Column")</f>
        <v/>
      </c>
      <c r="N35" s="1241"/>
      <c r="O35" s="920"/>
      <c r="P35" s="919"/>
      <c r="Q35" s="925"/>
    </row>
    <row r="36" spans="3:17" ht="15" customHeight="1">
      <c r="C36" s="44">
        <v>5</v>
      </c>
      <c r="D36" s="281" t="s">
        <v>19</v>
      </c>
      <c r="E36" s="637"/>
      <c r="F36" s="277"/>
      <c r="G36" s="275" t="s">
        <v>13</v>
      </c>
      <c r="H36" s="278"/>
      <c r="I36" s="279"/>
      <c r="J36" s="275" t="s">
        <v>13</v>
      </c>
      <c r="K36" s="280"/>
      <c r="M36" s="918" t="str">
        <f>IF(OR(AND(K35&lt;&gt;"",K36&lt;&gt;""),AND(K35="",K36="")),"","Enter both Received and Taxable Amounts in Most Recent Year Column")</f>
        <v/>
      </c>
      <c r="N36" s="1241"/>
      <c r="O36" s="920"/>
      <c r="P36" s="919"/>
      <c r="Q36" s="925"/>
    </row>
    <row r="37" spans="3:17" ht="15" customHeight="1">
      <c r="C37" s="44">
        <v>6</v>
      </c>
      <c r="D37" s="282" t="s">
        <v>20</v>
      </c>
      <c r="E37" s="635"/>
      <c r="F37" s="271" t="s">
        <v>12</v>
      </c>
      <c r="G37" s="275" t="s">
        <v>13</v>
      </c>
      <c r="H37" s="283">
        <f>((H35-H36)*1.25+H36)</f>
        <v>0</v>
      </c>
      <c r="I37" s="271" t="s">
        <v>12</v>
      </c>
      <c r="J37" s="275" t="s">
        <v>13</v>
      </c>
      <c r="K37" s="284">
        <f>(K35-K36)*1.25+K36</f>
        <v>0</v>
      </c>
    </row>
    <row r="38" spans="3:17" ht="15" customHeight="1">
      <c r="C38" s="44">
        <v>7</v>
      </c>
      <c r="D38" s="270" t="s">
        <v>21</v>
      </c>
      <c r="E38" s="635"/>
      <c r="F38" s="271" t="s">
        <v>12</v>
      </c>
      <c r="G38" s="275" t="s">
        <v>13</v>
      </c>
      <c r="H38" s="273"/>
      <c r="I38" s="271" t="s">
        <v>12</v>
      </c>
      <c r="J38" s="275" t="s">
        <v>16</v>
      </c>
      <c r="K38" s="274"/>
    </row>
    <row r="39" spans="3:17" ht="15" customHeight="1">
      <c r="C39" s="44"/>
      <c r="D39" s="1200" t="s">
        <v>22</v>
      </c>
      <c r="E39" s="1201"/>
      <c r="F39" s="1201"/>
      <c r="G39" s="1201"/>
      <c r="H39" s="1201"/>
      <c r="I39" s="1201"/>
      <c r="J39" s="1201"/>
      <c r="K39" s="1202"/>
    </row>
    <row r="40" spans="3:17" ht="15" customHeight="1">
      <c r="C40" s="44">
        <v>8</v>
      </c>
      <c r="D40" s="276" t="s">
        <v>23</v>
      </c>
      <c r="E40" s="636"/>
      <c r="F40" s="277"/>
      <c r="G40" s="272" t="s">
        <v>13</v>
      </c>
      <c r="H40" s="278"/>
      <c r="I40" s="285"/>
      <c r="J40" s="272" t="s">
        <v>13</v>
      </c>
      <c r="K40" s="280"/>
      <c r="M40" s="918" t="str">
        <f>IF(OR(AND(H40&lt;&gt;"",H41&lt;&gt;""),AND(H40="",H41="")),"","Enter both Received and Taxable Amounts in Prior Year Column")</f>
        <v/>
      </c>
      <c r="N40" s="920"/>
      <c r="O40" s="920"/>
      <c r="P40" s="920"/>
      <c r="Q40" s="925"/>
    </row>
    <row r="41" spans="3:17" ht="15" customHeight="1">
      <c r="C41" s="44">
        <v>9</v>
      </c>
      <c r="D41" s="281" t="s">
        <v>24</v>
      </c>
      <c r="E41" s="637"/>
      <c r="F41" s="277"/>
      <c r="G41" s="272" t="s">
        <v>13</v>
      </c>
      <c r="H41" s="286"/>
      <c r="I41" s="285"/>
      <c r="J41" s="272" t="s">
        <v>13</v>
      </c>
      <c r="K41" s="280"/>
      <c r="M41" s="918" t="str">
        <f>IF(OR(AND(K40&lt;&gt;"",K41&lt;&gt;""),AND(K40="",K41="")),"","Enter both Received and Taxable Amounts in Most Recent Year Column")</f>
        <v/>
      </c>
      <c r="N41" s="920"/>
      <c r="O41" s="920"/>
      <c r="P41" s="1242"/>
      <c r="Q41" s="925"/>
    </row>
    <row r="42" spans="3:17" ht="15" customHeight="1">
      <c r="C42" s="44">
        <v>10</v>
      </c>
      <c r="D42" s="282" t="s">
        <v>25</v>
      </c>
      <c r="E42" s="635"/>
      <c r="F42" s="271" t="s">
        <v>12</v>
      </c>
      <c r="G42" s="275" t="s">
        <v>13</v>
      </c>
      <c r="H42" s="283">
        <f>(H40-H41)*1.25+H41</f>
        <v>0</v>
      </c>
      <c r="I42" s="271" t="s">
        <v>12</v>
      </c>
      <c r="J42" s="275" t="s">
        <v>13</v>
      </c>
      <c r="K42" s="284">
        <f>(K40-K41)*1.25+K41</f>
        <v>0</v>
      </c>
      <c r="M42" s="807" t="s">
        <v>26</v>
      </c>
      <c r="N42" s="808">
        <f>IF(H43=0,0,K43-H43)</f>
        <v>0</v>
      </c>
      <c r="O42" s="770"/>
    </row>
    <row r="43" spans="3:17" ht="15" customHeight="1" thickBot="1">
      <c r="C43" s="45">
        <v>11</v>
      </c>
      <c r="D43" s="1198" t="s">
        <v>27</v>
      </c>
      <c r="E43" s="1199"/>
      <c r="F43" s="287"/>
      <c r="G43" s="275" t="s">
        <v>13</v>
      </c>
      <c r="H43" s="288">
        <f>SUM(H31+H32+H33+H37+H38+H42)</f>
        <v>0</v>
      </c>
      <c r="I43" s="289"/>
      <c r="J43" s="275" t="s">
        <v>13</v>
      </c>
      <c r="K43" s="290">
        <f>SUM(K31+K32+K33+K37+K38+K42)</f>
        <v>0</v>
      </c>
      <c r="M43" s="807" t="s">
        <v>28</v>
      </c>
      <c r="N43" s="809">
        <f>IF(H43=0,0,(K43-H43)/H43)</f>
        <v>0</v>
      </c>
      <c r="O43" s="772"/>
    </row>
    <row r="44" spans="3:17" ht="15" customHeight="1" thickTop="1">
      <c r="C44" s="954">
        <v>12</v>
      </c>
      <c r="D44" s="1214" t="s">
        <v>29</v>
      </c>
      <c r="E44" s="1055"/>
      <c r="F44" s="1055"/>
      <c r="G44" s="1055"/>
      <c r="H44" s="1055"/>
      <c r="I44" s="1055"/>
      <c r="J44" s="1055"/>
      <c r="K44" s="1056"/>
      <c r="M44" s="768"/>
      <c r="N44" s="769"/>
      <c r="O44" s="770"/>
    </row>
    <row r="45" spans="3:17" ht="15" customHeight="1">
      <c r="C45" s="955"/>
      <c r="D45" s="1194" t="s">
        <v>557</v>
      </c>
      <c r="E45" s="1017"/>
      <c r="F45" s="1007" t="s">
        <v>7</v>
      </c>
      <c r="G45" s="1032"/>
      <c r="H45" s="1032"/>
      <c r="I45" s="1032"/>
      <c r="J45" s="1032"/>
      <c r="K45" s="1113"/>
      <c r="M45" s="768"/>
      <c r="N45" s="769"/>
      <c r="O45" s="770"/>
    </row>
    <row r="46" spans="3:17" ht="15" customHeight="1">
      <c r="C46" s="955"/>
      <c r="D46" s="1194" t="s">
        <v>558</v>
      </c>
      <c r="E46" s="1017"/>
      <c r="F46" s="1007" t="s">
        <v>7</v>
      </c>
      <c r="G46" s="1032"/>
      <c r="H46" s="1032"/>
      <c r="I46" s="1032"/>
      <c r="J46" s="1032"/>
      <c r="K46" s="1113"/>
      <c r="M46" s="768"/>
      <c r="N46" s="769"/>
      <c r="O46" s="770"/>
    </row>
    <row r="47" spans="3:17" ht="15" customHeight="1" thickBot="1">
      <c r="C47" s="955"/>
      <c r="D47" s="1195" t="s">
        <v>559</v>
      </c>
      <c r="E47" s="1026"/>
      <c r="F47" s="1027" t="s">
        <v>32</v>
      </c>
      <c r="G47" s="1163"/>
      <c r="H47" s="1163"/>
      <c r="I47" s="1163"/>
      <c r="J47" s="1163"/>
      <c r="K47" s="1164"/>
      <c r="M47" s="768"/>
      <c r="N47" s="769"/>
      <c r="O47" s="770"/>
    </row>
    <row r="48" spans="3:17" ht="15" hidden="1" customHeight="1">
      <c r="C48" s="291"/>
      <c r="D48" s="221" t="s">
        <v>33</v>
      </c>
      <c r="E48" s="269"/>
      <c r="F48" s="979">
        <f>AND(F45="YES",F46="NO",F47="NO")*H43</f>
        <v>0</v>
      </c>
      <c r="G48" s="1227"/>
      <c r="H48" s="1227"/>
      <c r="I48" s="1227"/>
      <c r="J48" s="1227"/>
      <c r="K48" s="981"/>
      <c r="M48" s="768"/>
      <c r="N48" s="769"/>
      <c r="O48" s="770"/>
    </row>
    <row r="49" spans="1:92" ht="15" hidden="1" customHeight="1">
      <c r="C49" s="292"/>
      <c r="D49" s="293" t="s">
        <v>34</v>
      </c>
      <c r="E49" s="294"/>
      <c r="F49" s="941">
        <f>AND(F45="NO",F46="YES",F47="NO")*K43</f>
        <v>0</v>
      </c>
      <c r="G49" s="942"/>
      <c r="H49" s="942"/>
      <c r="I49" s="942"/>
      <c r="J49" s="942"/>
      <c r="K49" s="943"/>
      <c r="M49" s="768"/>
      <c r="N49" s="769"/>
      <c r="O49" s="770"/>
    </row>
    <row r="50" spans="1:92" ht="15" hidden="1" customHeight="1">
      <c r="C50" s="295"/>
      <c r="D50" s="293" t="s">
        <v>35</v>
      </c>
      <c r="E50" s="294"/>
      <c r="F50" s="941">
        <f>AND(F45="NO",F46="NO",F47="YES")*(H43+K43)/2</f>
        <v>0</v>
      </c>
      <c r="G50" s="942"/>
      <c r="H50" s="942"/>
      <c r="I50" s="942"/>
      <c r="J50" s="942"/>
      <c r="K50" s="943"/>
      <c r="M50" s="768"/>
      <c r="N50" s="769"/>
      <c r="O50" s="770"/>
    </row>
    <row r="51" spans="1:92" ht="15" customHeight="1" thickTop="1">
      <c r="C51" s="220">
        <v>13</v>
      </c>
      <c r="D51" s="1116" t="s">
        <v>36</v>
      </c>
      <c r="E51" s="1117"/>
      <c r="F51" s="223"/>
      <c r="G51" s="224"/>
      <c r="H51" s="1111">
        <f>SUM(F48:K50)</f>
        <v>0</v>
      </c>
      <c r="I51" s="1111"/>
      <c r="J51" s="1111"/>
      <c r="K51" s="1112"/>
      <c r="M51" s="773"/>
      <c r="N51" s="757"/>
    </row>
    <row r="52" spans="1:92" ht="15" customHeight="1">
      <c r="C52" s="296"/>
      <c r="D52" s="297"/>
      <c r="E52" s="298"/>
      <c r="F52" s="299"/>
      <c r="G52" s="300"/>
      <c r="H52" s="301"/>
      <c r="I52" s="301"/>
      <c r="J52" s="301"/>
      <c r="K52" s="302"/>
    </row>
    <row r="53" spans="1:92" s="4" customFormat="1" ht="15" customHeight="1">
      <c r="A53" s="36"/>
      <c r="B53" s="36"/>
      <c r="C53" s="668">
        <v>2</v>
      </c>
      <c r="D53" s="581" t="s">
        <v>37</v>
      </c>
      <c r="E53" s="1076" t="s">
        <v>663</v>
      </c>
      <c r="F53" s="1077"/>
      <c r="G53" s="591"/>
      <c r="H53" s="592">
        <f>H30</f>
        <v>2022</v>
      </c>
      <c r="I53" s="593"/>
      <c r="J53" s="594"/>
      <c r="K53" s="595">
        <f>K30</f>
        <v>2023</v>
      </c>
      <c r="L53" s="17"/>
      <c r="M53" s="755"/>
      <c r="N53" s="754"/>
      <c r="O53" s="757"/>
      <c r="P53" s="757"/>
      <c r="Q53" s="10"/>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s="2" customFormat="1" ht="15" customHeight="1">
      <c r="A54" s="53"/>
      <c r="B54" s="53"/>
      <c r="C54" s="45">
        <v>14</v>
      </c>
      <c r="D54" s="585" t="s">
        <v>38</v>
      </c>
      <c r="E54" s="634"/>
      <c r="F54" s="586" t="s">
        <v>39</v>
      </c>
      <c r="G54" s="587" t="s">
        <v>16</v>
      </c>
      <c r="H54" s="588"/>
      <c r="I54" s="586" t="s">
        <v>39</v>
      </c>
      <c r="J54" s="587" t="s">
        <v>16</v>
      </c>
      <c r="K54" s="589"/>
      <c r="L54" s="17"/>
      <c r="M54" s="774"/>
      <c r="N54" s="775"/>
      <c r="O54" s="776"/>
      <c r="P54" s="776"/>
      <c r="Q54" s="204"/>
    </row>
    <row r="55" spans="1:92" s="2" customFormat="1" ht="15" customHeight="1" thickBot="1">
      <c r="A55" s="53"/>
      <c r="B55" s="53"/>
      <c r="C55" s="306"/>
      <c r="D55" s="1215" t="s">
        <v>40</v>
      </c>
      <c r="E55" s="1216"/>
      <c r="F55" s="1216"/>
      <c r="G55" s="1216"/>
      <c r="H55" s="1216"/>
      <c r="I55" s="1216"/>
      <c r="J55" s="1216"/>
      <c r="K55" s="1217"/>
      <c r="L55" s="17"/>
      <c r="M55" s="774"/>
      <c r="N55" s="775"/>
      <c r="O55" s="776"/>
      <c r="P55" s="776"/>
      <c r="Q55" s="204"/>
    </row>
    <row r="56" spans="1:92" ht="25" customHeight="1" thickTop="1">
      <c r="C56" s="45">
        <v>15</v>
      </c>
      <c r="D56" s="141" t="s">
        <v>41</v>
      </c>
      <c r="E56" s="817" t="s">
        <v>638</v>
      </c>
      <c r="F56" s="54"/>
      <c r="G56" s="55"/>
      <c r="H56" s="161"/>
      <c r="I56" s="56"/>
      <c r="J56" s="55"/>
      <c r="K56" s="162"/>
      <c r="M56" s="922" t="str">
        <f>IF(AND(H56&lt;&gt;"",H59&lt;&gt;""),"Enter EITHER Line 15 OR Line 17 in Prior Year Column","")</f>
        <v/>
      </c>
      <c r="N56" s="1249"/>
      <c r="O56" s="1249"/>
      <c r="P56" s="1249"/>
    </row>
    <row r="57" spans="1:92" ht="15" customHeight="1">
      <c r="C57" s="45"/>
      <c r="D57" s="307" t="s">
        <v>42</v>
      </c>
      <c r="E57" s="308"/>
      <c r="F57" s="1207" t="str">
        <f>"Year "&amp;H$30</f>
        <v>Year 2022</v>
      </c>
      <c r="G57" s="1208"/>
      <c r="H57" s="309">
        <f>VLOOKUP(H$30,'Support Tables'!A2:B10,2,FALSE)</f>
        <v>0.26</v>
      </c>
      <c r="I57" s="1207" t="str">
        <f>"Year "&amp;K$30</f>
        <v>Year 2023</v>
      </c>
      <c r="J57" s="1208"/>
      <c r="K57" s="310">
        <f>VLOOKUP(K$30,'Support Tables'!A2:B11,2,FALSE)</f>
        <v>0.28000000000000003</v>
      </c>
      <c r="M57" s="918" t="str">
        <f>IF(AND(K56&lt;&gt;"",K59&lt;&gt;""),"Enter EITHER Line 15 OR Line 17 in Most Recent Year Column","")</f>
        <v/>
      </c>
      <c r="N57" s="919"/>
      <c r="O57" s="919"/>
      <c r="P57" s="919"/>
    </row>
    <row r="58" spans="1:92" ht="15" customHeight="1" collapsed="1" thickBot="1">
      <c r="C58" s="45">
        <v>16</v>
      </c>
      <c r="D58" s="311" t="s">
        <v>43</v>
      </c>
      <c r="E58" s="646"/>
      <c r="F58" s="312" t="s">
        <v>12</v>
      </c>
      <c r="G58" s="313" t="s">
        <v>16</v>
      </c>
      <c r="H58" s="314">
        <f>H56*H57</f>
        <v>0</v>
      </c>
      <c r="I58" s="312" t="s">
        <v>12</v>
      </c>
      <c r="J58" s="313" t="s">
        <v>16</v>
      </c>
      <c r="K58" s="314">
        <f>K56*K57</f>
        <v>0</v>
      </c>
    </row>
    <row r="59" spans="1:92" ht="15" customHeight="1" thickTop="1">
      <c r="C59" s="45">
        <v>17</v>
      </c>
      <c r="D59" s="142" t="s">
        <v>44</v>
      </c>
      <c r="E59" s="639"/>
      <c r="F59" s="57" t="s">
        <v>12</v>
      </c>
      <c r="G59" s="315" t="s">
        <v>16</v>
      </c>
      <c r="H59" s="264"/>
      <c r="I59" s="57" t="s">
        <v>12</v>
      </c>
      <c r="J59" s="315" t="s">
        <v>16</v>
      </c>
      <c r="K59" s="316"/>
      <c r="M59" s="768"/>
      <c r="N59" s="777"/>
      <c r="O59" s="778"/>
    </row>
    <row r="60" spans="1:92" ht="15" customHeight="1" thickBot="1">
      <c r="C60" s="45">
        <v>18</v>
      </c>
      <c r="D60" s="317"/>
      <c r="E60" s="318" t="s">
        <v>45</v>
      </c>
      <c r="F60" s="319"/>
      <c r="G60" s="304" t="s">
        <v>13</v>
      </c>
      <c r="H60" s="320">
        <f>H58+H59-H54</f>
        <v>0</v>
      </c>
      <c r="I60" s="321"/>
      <c r="J60" s="304" t="s">
        <v>13</v>
      </c>
      <c r="K60" s="322">
        <f>K58+K59-K54</f>
        <v>0</v>
      </c>
      <c r="M60" s="768"/>
      <c r="N60" s="771"/>
      <c r="O60" s="772"/>
    </row>
    <row r="61" spans="1:92" ht="15" customHeight="1" thickTop="1">
      <c r="C61" s="954">
        <v>19</v>
      </c>
      <c r="D61" s="1020" t="s">
        <v>46</v>
      </c>
      <c r="E61" s="1055"/>
      <c r="F61" s="1055"/>
      <c r="G61" s="1055"/>
      <c r="H61" s="1055"/>
      <c r="I61" s="1055"/>
      <c r="J61" s="1055"/>
      <c r="K61" s="1056"/>
      <c r="M61" s="768"/>
      <c r="N61" s="771"/>
      <c r="O61" s="772"/>
    </row>
    <row r="62" spans="1:92" ht="15" customHeight="1">
      <c r="C62" s="955"/>
      <c r="D62" s="1023" t="s">
        <v>557</v>
      </c>
      <c r="E62" s="1017"/>
      <c r="F62" s="1007" t="s">
        <v>7</v>
      </c>
      <c r="G62" s="1032"/>
      <c r="H62" s="1032"/>
      <c r="I62" s="1032"/>
      <c r="J62" s="1032"/>
      <c r="K62" s="1113"/>
      <c r="M62" s="768"/>
      <c r="N62" s="771"/>
      <c r="O62" s="772"/>
    </row>
    <row r="63" spans="1:92" ht="15" customHeight="1">
      <c r="C63" s="955"/>
      <c r="D63" s="1023" t="s">
        <v>558</v>
      </c>
      <c r="E63" s="1017"/>
      <c r="F63" s="1007" t="s">
        <v>7</v>
      </c>
      <c r="G63" s="1032"/>
      <c r="H63" s="1032"/>
      <c r="I63" s="1032"/>
      <c r="J63" s="1032"/>
      <c r="K63" s="1113"/>
      <c r="M63" s="768"/>
      <c r="N63" s="771"/>
      <c r="O63" s="772"/>
    </row>
    <row r="64" spans="1:92" ht="15" customHeight="1" thickBot="1">
      <c r="C64" s="955"/>
      <c r="D64" s="1025" t="s">
        <v>559</v>
      </c>
      <c r="E64" s="1026"/>
      <c r="F64" s="1027" t="s">
        <v>32</v>
      </c>
      <c r="G64" s="1163"/>
      <c r="H64" s="1163"/>
      <c r="I64" s="1163"/>
      <c r="J64" s="1163"/>
      <c r="K64" s="1164"/>
      <c r="M64" s="768"/>
      <c r="N64" s="771"/>
      <c r="O64" s="772"/>
    </row>
    <row r="65" spans="1:17" ht="15" hidden="1" customHeight="1">
      <c r="C65" s="131"/>
      <c r="D65" s="169" t="s">
        <v>33</v>
      </c>
      <c r="E65" s="323"/>
      <c r="F65" s="1062">
        <f>AND(F62="YES",F63="NO",F64="NO")*H60</f>
        <v>0</v>
      </c>
      <c r="G65" s="980"/>
      <c r="H65" s="980"/>
      <c r="I65" s="980"/>
      <c r="J65" s="980"/>
      <c r="K65" s="1063"/>
      <c r="M65" s="768"/>
      <c r="N65" s="771"/>
      <c r="O65" s="772"/>
    </row>
    <row r="66" spans="1:17" ht="15" hidden="1" customHeight="1">
      <c r="C66" s="260"/>
      <c r="D66" s="259" t="s">
        <v>34</v>
      </c>
      <c r="E66" s="222"/>
      <c r="F66" s="1057">
        <f>AND(F62="NO",F63="YES",F64="NO")*(K60)</f>
        <v>0</v>
      </c>
      <c r="G66" s="1060"/>
      <c r="H66" s="1060"/>
      <c r="I66" s="1060"/>
      <c r="J66" s="1060"/>
      <c r="K66" s="1061"/>
      <c r="M66" s="768"/>
      <c r="N66" s="771"/>
      <c r="O66" s="772"/>
    </row>
    <row r="67" spans="1:17" ht="15" hidden="1" customHeight="1">
      <c r="C67" s="324"/>
      <c r="D67" s="259" t="s">
        <v>35</v>
      </c>
      <c r="E67" s="222"/>
      <c r="F67" s="1057">
        <f>AND(F62="NO",F63="NO",F64="YES")*(H60+K60)/2</f>
        <v>0</v>
      </c>
      <c r="G67" s="1060"/>
      <c r="H67" s="1060"/>
      <c r="I67" s="1060"/>
      <c r="J67" s="1060"/>
      <c r="K67" s="1061"/>
      <c r="M67" s="768"/>
      <c r="N67" s="771"/>
      <c r="O67" s="772"/>
    </row>
    <row r="68" spans="1:17" ht="15" customHeight="1" thickTop="1">
      <c r="C68" s="225">
        <v>20</v>
      </c>
      <c r="D68" s="1203" t="s">
        <v>47</v>
      </c>
      <c r="E68" s="1204"/>
      <c r="F68" s="226"/>
      <c r="G68" s="224"/>
      <c r="H68" s="1093">
        <f>SUM(F65:K67)</f>
        <v>0</v>
      </c>
      <c r="I68" s="1093"/>
      <c r="J68" s="1093"/>
      <c r="K68" s="1205"/>
    </row>
    <row r="69" spans="1:17" ht="15" customHeight="1">
      <c r="C69" s="49"/>
      <c r="D69" s="140"/>
      <c r="E69" s="37"/>
      <c r="F69" s="46"/>
      <c r="G69" s="50"/>
      <c r="H69" s="51"/>
      <c r="I69" s="51"/>
      <c r="J69" s="51"/>
      <c r="K69" s="52"/>
    </row>
    <row r="70" spans="1:17" ht="15" customHeight="1">
      <c r="C70" s="668">
        <v>3</v>
      </c>
      <c r="D70" s="581" t="s">
        <v>48</v>
      </c>
      <c r="E70" s="1076" t="s">
        <v>663</v>
      </c>
      <c r="F70" s="1077"/>
      <c r="G70" s="597"/>
      <c r="H70" s="592">
        <f>H30</f>
        <v>2022</v>
      </c>
      <c r="I70" s="598"/>
      <c r="J70" s="594"/>
      <c r="K70" s="595">
        <f>K30</f>
        <v>2023</v>
      </c>
    </row>
    <row r="71" spans="1:17" ht="15" customHeight="1">
      <c r="C71" s="45">
        <v>21</v>
      </c>
      <c r="D71" s="577" t="s">
        <v>49</v>
      </c>
      <c r="E71" s="634"/>
      <c r="F71" s="575" t="s">
        <v>12</v>
      </c>
      <c r="G71" s="596" t="s">
        <v>16</v>
      </c>
      <c r="H71" s="579"/>
      <c r="I71" s="575" t="s">
        <v>12</v>
      </c>
      <c r="J71" s="587" t="s">
        <v>13</v>
      </c>
      <c r="K71" s="580"/>
    </row>
    <row r="72" spans="1:17" ht="15" customHeight="1">
      <c r="C72" s="45">
        <v>22</v>
      </c>
      <c r="D72" s="325" t="s">
        <v>50</v>
      </c>
      <c r="E72" s="638"/>
      <c r="F72" s="326" t="s">
        <v>12</v>
      </c>
      <c r="G72" s="327" t="s">
        <v>16</v>
      </c>
      <c r="H72" s="328"/>
      <c r="I72" s="326" t="s">
        <v>12</v>
      </c>
      <c r="J72" s="304" t="s">
        <v>13</v>
      </c>
      <c r="K72" s="329"/>
      <c r="M72" s="807" t="s">
        <v>26</v>
      </c>
      <c r="N72" s="808">
        <f>IF(H73=0,0,K73-H73)</f>
        <v>0</v>
      </c>
      <c r="O72" s="770"/>
    </row>
    <row r="73" spans="1:17" s="6" customFormat="1" ht="15" customHeight="1" thickBot="1">
      <c r="A73" s="48"/>
      <c r="B73" s="48"/>
      <c r="C73" s="45">
        <v>23</v>
      </c>
      <c r="D73" s="317"/>
      <c r="E73" s="330" t="s">
        <v>51</v>
      </c>
      <c r="F73" s="287"/>
      <c r="G73" s="331" t="s">
        <v>13</v>
      </c>
      <c r="H73" s="332">
        <f>SUM(H71:H72)</f>
        <v>0</v>
      </c>
      <c r="I73" s="333"/>
      <c r="J73" s="331" t="s">
        <v>13</v>
      </c>
      <c r="K73" s="334">
        <f>SUM(K71:K72)</f>
        <v>0</v>
      </c>
      <c r="L73" s="17"/>
      <c r="M73" s="807" t="s">
        <v>28</v>
      </c>
      <c r="N73" s="809">
        <f>IF(H73=0,0,(K73-H73)/H73)</f>
        <v>0</v>
      </c>
      <c r="O73" s="772"/>
      <c r="P73" s="780"/>
      <c r="Q73" s="26"/>
    </row>
    <row r="74" spans="1:17" ht="15" customHeight="1" thickTop="1">
      <c r="C74" s="954">
        <v>24</v>
      </c>
      <c r="D74" s="1020" t="s">
        <v>52</v>
      </c>
      <c r="E74" s="1055"/>
      <c r="F74" s="1055"/>
      <c r="G74" s="1055"/>
      <c r="H74" s="1055"/>
      <c r="I74" s="1055"/>
      <c r="J74" s="1055"/>
      <c r="K74" s="1056"/>
      <c r="M74" s="768"/>
      <c r="N74" s="771"/>
      <c r="O74" s="772"/>
    </row>
    <row r="75" spans="1:17" ht="15" customHeight="1">
      <c r="C75" s="955"/>
      <c r="D75" s="1023" t="s">
        <v>557</v>
      </c>
      <c r="E75" s="1017"/>
      <c r="F75" s="1007" t="s">
        <v>7</v>
      </c>
      <c r="G75" s="1032"/>
      <c r="H75" s="1032"/>
      <c r="I75" s="1032"/>
      <c r="J75" s="1032"/>
      <c r="K75" s="1113"/>
      <c r="M75" s="768"/>
      <c r="N75" s="771"/>
      <c r="O75" s="772"/>
    </row>
    <row r="76" spans="1:17" ht="15" customHeight="1">
      <c r="C76" s="955"/>
      <c r="D76" s="1023" t="s">
        <v>558</v>
      </c>
      <c r="E76" s="1017"/>
      <c r="F76" s="1007" t="s">
        <v>7</v>
      </c>
      <c r="G76" s="1032"/>
      <c r="H76" s="1032"/>
      <c r="I76" s="1032"/>
      <c r="J76" s="1032"/>
      <c r="K76" s="1113"/>
      <c r="M76" s="768"/>
      <c r="N76" s="771"/>
      <c r="O76" s="772"/>
    </row>
    <row r="77" spans="1:17" ht="15" customHeight="1" thickBot="1">
      <c r="C77" s="955"/>
      <c r="D77" s="1025" t="s">
        <v>559</v>
      </c>
      <c r="E77" s="1026"/>
      <c r="F77" s="1027" t="s">
        <v>32</v>
      </c>
      <c r="G77" s="1163"/>
      <c r="H77" s="1163"/>
      <c r="I77" s="1163"/>
      <c r="J77" s="1163"/>
      <c r="K77" s="1164"/>
      <c r="M77" s="768"/>
      <c r="N77" s="771"/>
      <c r="O77" s="772"/>
    </row>
    <row r="78" spans="1:17" ht="15" hidden="1" customHeight="1">
      <c r="C78" s="131"/>
      <c r="D78" s="169" t="s">
        <v>33</v>
      </c>
      <c r="E78" s="323"/>
      <c r="F78" s="1062">
        <f>AND(F75="YES",F76="NO",F77="NO")*H73</f>
        <v>0</v>
      </c>
      <c r="G78" s="980"/>
      <c r="H78" s="980"/>
      <c r="I78" s="980"/>
      <c r="J78" s="980"/>
      <c r="K78" s="1063"/>
      <c r="M78" s="768"/>
      <c r="N78" s="771"/>
      <c r="O78" s="772"/>
    </row>
    <row r="79" spans="1:17" ht="15" hidden="1" customHeight="1">
      <c r="C79" s="260"/>
      <c r="D79" s="259" t="s">
        <v>34</v>
      </c>
      <c r="E79" s="222"/>
      <c r="F79" s="1057">
        <f>AND(F75="NO",F76="YES",F77="NO")*(K73)</f>
        <v>0</v>
      </c>
      <c r="G79" s="1060"/>
      <c r="H79" s="1060"/>
      <c r="I79" s="1060"/>
      <c r="J79" s="1060"/>
      <c r="K79" s="1061"/>
      <c r="M79" s="768"/>
      <c r="N79" s="771"/>
      <c r="O79" s="772"/>
    </row>
    <row r="80" spans="1:17" ht="15" hidden="1" customHeight="1">
      <c r="C80" s="324"/>
      <c r="D80" s="259" t="s">
        <v>35</v>
      </c>
      <c r="E80" s="222"/>
      <c r="F80" s="1057">
        <f>AND(F75="NO",F76="NO",F77="YES")*(H73+K73)/2</f>
        <v>0</v>
      </c>
      <c r="G80" s="1060"/>
      <c r="H80" s="1060"/>
      <c r="I80" s="1060"/>
      <c r="J80" s="1060"/>
      <c r="K80" s="1061"/>
      <c r="M80" s="768"/>
      <c r="N80" s="771"/>
      <c r="O80" s="772"/>
    </row>
    <row r="81" spans="3:16" ht="15" customHeight="1" thickTop="1">
      <c r="C81" s="45">
        <v>25</v>
      </c>
      <c r="D81" s="1203" t="s">
        <v>53</v>
      </c>
      <c r="E81" s="1204"/>
      <c r="F81" s="335"/>
      <c r="G81" s="336"/>
      <c r="H81" s="1103">
        <f>SUM(F78:K80)</f>
        <v>0</v>
      </c>
      <c r="I81" s="1103"/>
      <c r="J81" s="1103"/>
      <c r="K81" s="1104"/>
      <c r="M81" s="773"/>
      <c r="N81" s="757"/>
    </row>
    <row r="82" spans="3:16" ht="15" customHeight="1">
      <c r="C82" s="599"/>
      <c r="D82" s="600"/>
      <c r="E82" s="601"/>
      <c r="F82" s="602"/>
      <c r="G82" s="603"/>
      <c r="H82" s="51"/>
      <c r="I82" s="51"/>
      <c r="J82" s="51"/>
      <c r="K82" s="59"/>
    </row>
    <row r="83" spans="3:16" ht="15" customHeight="1">
      <c r="C83" s="668">
        <v>4</v>
      </c>
      <c r="D83" s="581" t="s">
        <v>54</v>
      </c>
      <c r="E83" s="1076" t="s">
        <v>663</v>
      </c>
      <c r="F83" s="1077"/>
      <c r="G83" s="604"/>
      <c r="H83" s="605">
        <f>H30</f>
        <v>2022</v>
      </c>
      <c r="I83" s="605"/>
      <c r="J83" s="606"/>
      <c r="K83" s="607">
        <f>K30</f>
        <v>2023</v>
      </c>
    </row>
    <row r="84" spans="3:16" ht="15" customHeight="1">
      <c r="C84" s="45">
        <v>26</v>
      </c>
      <c r="D84" s="143" t="s">
        <v>55</v>
      </c>
      <c r="E84" s="928" t="s">
        <v>56</v>
      </c>
      <c r="F84" s="929"/>
      <c r="G84" s="929"/>
      <c r="H84" s="929"/>
      <c r="I84" s="929"/>
      <c r="J84" s="929"/>
      <c r="K84" s="930"/>
      <c r="M84" s="1250"/>
      <c r="N84" s="1242"/>
      <c r="O84" s="1242"/>
      <c r="P84" s="1242"/>
    </row>
    <row r="85" spans="3:16" ht="15" customHeight="1">
      <c r="C85" s="65">
        <v>27</v>
      </c>
      <c r="D85" s="337" t="s">
        <v>57</v>
      </c>
      <c r="E85" s="638"/>
      <c r="F85" s="326" t="s">
        <v>12</v>
      </c>
      <c r="G85" s="327" t="s">
        <v>16</v>
      </c>
      <c r="H85" s="338"/>
      <c r="I85" s="326" t="s">
        <v>12</v>
      </c>
      <c r="J85" s="304" t="s">
        <v>16</v>
      </c>
      <c r="K85" s="339"/>
      <c r="M85" s="918" t="str">
        <f>IF(AND(H85&lt;&gt;"",H86&lt;&gt;""),"Enter EITHER Profit OR Loss in Prior Year Column","")</f>
        <v/>
      </c>
      <c r="N85" s="1251"/>
      <c r="O85" s="1251"/>
      <c r="P85" s="1251"/>
    </row>
    <row r="86" spans="3:16" ht="15" customHeight="1">
      <c r="C86" s="65">
        <v>28</v>
      </c>
      <c r="D86" s="337" t="s">
        <v>58</v>
      </c>
      <c r="E86" s="638"/>
      <c r="F86" s="303" t="s">
        <v>39</v>
      </c>
      <c r="G86" s="304" t="s">
        <v>16</v>
      </c>
      <c r="H86" s="340"/>
      <c r="I86" s="303" t="s">
        <v>39</v>
      </c>
      <c r="J86" s="304" t="s">
        <v>16</v>
      </c>
      <c r="K86" s="341"/>
      <c r="M86" s="918" t="str">
        <f>IF(AND(K85&lt;&gt;"",K86&lt;&gt;""),"Enter EITHER Profit OR Loss in Most Recent Year Column","")</f>
        <v/>
      </c>
      <c r="N86" s="919"/>
      <c r="O86" s="919"/>
      <c r="P86" s="919"/>
    </row>
    <row r="87" spans="3:16" ht="15" customHeight="1">
      <c r="C87" s="65">
        <v>29</v>
      </c>
      <c r="D87" s="342" t="s">
        <v>59</v>
      </c>
      <c r="E87" s="638"/>
      <c r="F87" s="303" t="s">
        <v>39</v>
      </c>
      <c r="G87" s="304" t="s">
        <v>16</v>
      </c>
      <c r="H87" s="340"/>
      <c r="I87" s="303" t="s">
        <v>39</v>
      </c>
      <c r="J87" s="304" t="s">
        <v>16</v>
      </c>
      <c r="K87" s="341"/>
    </row>
    <row r="88" spans="3:16" ht="15" customHeight="1">
      <c r="C88" s="65">
        <v>30</v>
      </c>
      <c r="D88" s="343" t="s">
        <v>60</v>
      </c>
      <c r="E88" s="638"/>
      <c r="F88" s="326" t="s">
        <v>12</v>
      </c>
      <c r="G88" s="304" t="s">
        <v>16</v>
      </c>
      <c r="H88" s="338"/>
      <c r="I88" s="326" t="s">
        <v>12</v>
      </c>
      <c r="J88" s="304" t="s">
        <v>16</v>
      </c>
      <c r="K88" s="329"/>
    </row>
    <row r="89" spans="3:16" ht="15" customHeight="1">
      <c r="C89" s="65">
        <v>31</v>
      </c>
      <c r="D89" s="343" t="s">
        <v>61</v>
      </c>
      <c r="E89" s="638"/>
      <c r="F89" s="326" t="s">
        <v>12</v>
      </c>
      <c r="G89" s="304" t="s">
        <v>16</v>
      </c>
      <c r="H89" s="338"/>
      <c r="I89" s="326" t="s">
        <v>12</v>
      </c>
      <c r="J89" s="304" t="s">
        <v>16</v>
      </c>
      <c r="K89" s="329"/>
    </row>
    <row r="90" spans="3:16" ht="25" customHeight="1">
      <c r="C90" s="65">
        <v>32</v>
      </c>
      <c r="D90" s="144" t="s">
        <v>62</v>
      </c>
      <c r="E90" s="638"/>
      <c r="F90" s="303" t="s">
        <v>39</v>
      </c>
      <c r="G90" s="304" t="s">
        <v>16</v>
      </c>
      <c r="H90" s="340"/>
      <c r="I90" s="303" t="s">
        <v>39</v>
      </c>
      <c r="J90" s="304" t="s">
        <v>16</v>
      </c>
      <c r="K90" s="305"/>
    </row>
    <row r="91" spans="3:16" ht="15" customHeight="1" thickBot="1">
      <c r="C91" s="65">
        <v>33</v>
      </c>
      <c r="D91" s="344" t="s">
        <v>63</v>
      </c>
      <c r="E91" s="643"/>
      <c r="F91" s="345" t="s">
        <v>12</v>
      </c>
      <c r="G91" s="346" t="s">
        <v>16</v>
      </c>
      <c r="H91" s="347"/>
      <c r="I91" s="345" t="s">
        <v>12</v>
      </c>
      <c r="J91" s="346" t="s">
        <v>16</v>
      </c>
      <c r="K91" s="348"/>
    </row>
    <row r="92" spans="3:16" ht="25" customHeight="1" thickTop="1">
      <c r="C92" s="45">
        <v>34</v>
      </c>
      <c r="D92" s="145" t="s">
        <v>64</v>
      </c>
      <c r="E92" s="817" t="s">
        <v>638</v>
      </c>
      <c r="F92" s="61"/>
      <c r="G92" s="62"/>
      <c r="H92" s="163"/>
      <c r="I92" s="61"/>
      <c r="J92" s="63"/>
      <c r="K92" s="164"/>
    </row>
    <row r="93" spans="3:16" ht="15" customHeight="1">
      <c r="C93" s="45"/>
      <c r="D93" s="146" t="s">
        <v>42</v>
      </c>
      <c r="E93" s="64"/>
      <c r="F93" s="1165" t="str">
        <f>"Year "&amp;H$30</f>
        <v>Year 2022</v>
      </c>
      <c r="G93" s="1166"/>
      <c r="H93" s="199">
        <f>VLOOKUP(H$30,'Support Tables'!A2:B11,2,FALSE)</f>
        <v>0.26</v>
      </c>
      <c r="I93" s="1165" t="str">
        <f>"Year "&amp;K$30</f>
        <v>Year 2023</v>
      </c>
      <c r="J93" s="1166"/>
      <c r="K93" s="200">
        <f>VLOOKUP(K$30,'Support Tables'!A2:B11,2,FALSE)</f>
        <v>0.28000000000000003</v>
      </c>
    </row>
    <row r="94" spans="3:16" ht="15" customHeight="1" thickBot="1">
      <c r="C94" s="45">
        <v>35</v>
      </c>
      <c r="D94" s="349" t="s">
        <v>43</v>
      </c>
      <c r="E94" s="645"/>
      <c r="F94" s="350" t="s">
        <v>12</v>
      </c>
      <c r="G94" s="351" t="s">
        <v>13</v>
      </c>
      <c r="H94" s="352">
        <f>H92*H93</f>
        <v>0</v>
      </c>
      <c r="I94" s="350" t="s">
        <v>12</v>
      </c>
      <c r="J94" s="351" t="s">
        <v>13</v>
      </c>
      <c r="K94" s="353">
        <f>K92*K93</f>
        <v>0</v>
      </c>
    </row>
    <row r="95" spans="3:16" ht="15" customHeight="1" thickTop="1">
      <c r="C95" s="65">
        <v>36</v>
      </c>
      <c r="D95" s="354" t="s">
        <v>65</v>
      </c>
      <c r="E95" s="639"/>
      <c r="F95" s="57" t="s">
        <v>12</v>
      </c>
      <c r="G95" s="315" t="s">
        <v>13</v>
      </c>
      <c r="H95" s="355"/>
      <c r="I95" s="57" t="s">
        <v>12</v>
      </c>
      <c r="J95" s="315" t="s">
        <v>13</v>
      </c>
      <c r="K95" s="316"/>
    </row>
    <row r="96" spans="3:16" ht="15" customHeight="1">
      <c r="C96" s="65">
        <v>37</v>
      </c>
      <c r="D96" s="343" t="s">
        <v>66</v>
      </c>
      <c r="E96" s="638"/>
      <c r="F96" s="326" t="s">
        <v>12</v>
      </c>
      <c r="G96" s="304" t="s">
        <v>13</v>
      </c>
      <c r="H96" s="356"/>
      <c r="I96" s="326" t="s">
        <v>12</v>
      </c>
      <c r="J96" s="304" t="s">
        <v>13</v>
      </c>
      <c r="K96" s="329"/>
    </row>
    <row r="97" spans="1:17" ht="15" customHeight="1">
      <c r="C97" s="65">
        <v>38</v>
      </c>
      <c r="D97" s="343" t="s">
        <v>67</v>
      </c>
      <c r="E97" s="638"/>
      <c r="F97" s="326" t="s">
        <v>12</v>
      </c>
      <c r="G97" s="304" t="s">
        <v>13</v>
      </c>
      <c r="H97" s="356"/>
      <c r="I97" s="326" t="s">
        <v>12</v>
      </c>
      <c r="J97" s="304" t="s">
        <v>13</v>
      </c>
      <c r="K97" s="329"/>
      <c r="M97" s="768"/>
      <c r="N97" s="777"/>
      <c r="O97" s="778"/>
    </row>
    <row r="98" spans="1:17" s="6" customFormat="1" ht="15" customHeight="1" thickBot="1">
      <c r="A98" s="48"/>
      <c r="B98" s="48"/>
      <c r="C98" s="65">
        <v>39</v>
      </c>
      <c r="D98" s="357"/>
      <c r="E98" s="318" t="s">
        <v>68</v>
      </c>
      <c r="F98" s="318"/>
      <c r="G98" s="275" t="s">
        <v>13</v>
      </c>
      <c r="H98" s="358">
        <f>SUM(H85,H88,H89,H91,H94,H95,H96,H97)-H90-H86-H87</f>
        <v>0</v>
      </c>
      <c r="I98" s="359"/>
      <c r="J98" s="275" t="s">
        <v>13</v>
      </c>
      <c r="K98" s="360">
        <f>SUM(K85,K88,K89,K91,K94,K95,K96,K97)-K90-K86-K87</f>
        <v>0</v>
      </c>
      <c r="L98" s="17"/>
      <c r="M98" s="779"/>
      <c r="N98" s="780"/>
      <c r="O98" s="780"/>
      <c r="P98" s="780"/>
      <c r="Q98" s="26"/>
    </row>
    <row r="99" spans="1:17" ht="15" customHeight="1" thickTop="1">
      <c r="C99" s="954">
        <v>40</v>
      </c>
      <c r="D99" s="1020" t="s">
        <v>69</v>
      </c>
      <c r="E99" s="1055"/>
      <c r="F99" s="1055"/>
      <c r="G99" s="1055"/>
      <c r="H99" s="1055"/>
      <c r="I99" s="1055"/>
      <c r="J99" s="1055"/>
      <c r="K99" s="1056"/>
      <c r="M99" s="768"/>
      <c r="N99" s="771"/>
      <c r="O99" s="772"/>
    </row>
    <row r="100" spans="1:17" ht="15" customHeight="1">
      <c r="C100" s="955"/>
      <c r="D100" s="1023" t="s">
        <v>557</v>
      </c>
      <c r="E100" s="1017"/>
      <c r="F100" s="1007" t="s">
        <v>7</v>
      </c>
      <c r="G100" s="1032"/>
      <c r="H100" s="1032"/>
      <c r="I100" s="1032"/>
      <c r="J100" s="1032"/>
      <c r="K100" s="1113"/>
      <c r="M100" s="768"/>
      <c r="N100" s="771"/>
      <c r="O100" s="772"/>
    </row>
    <row r="101" spans="1:17" ht="15" customHeight="1">
      <c r="C101" s="955"/>
      <c r="D101" s="1023" t="s">
        <v>558</v>
      </c>
      <c r="E101" s="1017"/>
      <c r="F101" s="1007" t="s">
        <v>7</v>
      </c>
      <c r="G101" s="1032"/>
      <c r="H101" s="1032"/>
      <c r="I101" s="1032"/>
      <c r="J101" s="1032"/>
      <c r="K101" s="1113"/>
      <c r="M101" s="807" t="s">
        <v>26</v>
      </c>
      <c r="N101" s="808">
        <f>IF(H98=0,0,K98-H98)</f>
        <v>0</v>
      </c>
      <c r="O101" s="770"/>
    </row>
    <row r="102" spans="1:17" ht="15" customHeight="1" thickBot="1">
      <c r="C102" s="955"/>
      <c r="D102" s="1025" t="s">
        <v>559</v>
      </c>
      <c r="E102" s="1026"/>
      <c r="F102" s="1027" t="s">
        <v>32</v>
      </c>
      <c r="G102" s="1163"/>
      <c r="H102" s="1163"/>
      <c r="I102" s="1163"/>
      <c r="J102" s="1163"/>
      <c r="K102" s="1164"/>
      <c r="M102" s="807" t="s">
        <v>28</v>
      </c>
      <c r="N102" s="809">
        <f>IF(H98=0,0,(K98-H98)/H98)</f>
        <v>0</v>
      </c>
      <c r="O102" s="772"/>
    </row>
    <row r="103" spans="1:17" ht="15" hidden="1" customHeight="1">
      <c r="C103" s="131"/>
      <c r="D103" s="169" t="s">
        <v>33</v>
      </c>
      <c r="E103" s="323"/>
      <c r="F103" s="1062">
        <f>AND(F100="YES",F101="NO",F102="NO")*H98</f>
        <v>0</v>
      </c>
      <c r="G103" s="980"/>
      <c r="H103" s="980"/>
      <c r="I103" s="980"/>
      <c r="J103" s="980"/>
      <c r="K103" s="1063"/>
      <c r="M103" s="768"/>
      <c r="N103" s="771"/>
      <c r="O103" s="772"/>
    </row>
    <row r="104" spans="1:17" ht="15" hidden="1" customHeight="1">
      <c r="C104" s="260"/>
      <c r="D104" s="259" t="s">
        <v>34</v>
      </c>
      <c r="E104" s="222"/>
      <c r="F104" s="1057">
        <f>AND(F100="NO",F101="YES",F102="NO")*(K98)</f>
        <v>0</v>
      </c>
      <c r="G104" s="1060"/>
      <c r="H104" s="1060"/>
      <c r="I104" s="1060"/>
      <c r="J104" s="1060"/>
      <c r="K104" s="1061"/>
    </row>
    <row r="105" spans="1:17" ht="15" hidden="1" customHeight="1">
      <c r="C105" s="324"/>
      <c r="D105" s="259" t="s">
        <v>35</v>
      </c>
      <c r="E105" s="222"/>
      <c r="F105" s="1057">
        <f>AND(F100="NO",F101="NO",F102="YES")*(H98+K98)/2</f>
        <v>0</v>
      </c>
      <c r="G105" s="1060"/>
      <c r="H105" s="1060"/>
      <c r="I105" s="1060"/>
      <c r="J105" s="1060"/>
      <c r="K105" s="1061"/>
    </row>
    <row r="106" spans="1:17" ht="15" customHeight="1" thickTop="1">
      <c r="C106" s="229">
        <v>41</v>
      </c>
      <c r="D106" s="1228" t="s">
        <v>70</v>
      </c>
      <c r="E106" s="1117"/>
      <c r="F106" s="227"/>
      <c r="G106" s="228"/>
      <c r="H106" s="1111">
        <f>SUM(F103:K105)</f>
        <v>0</v>
      </c>
      <c r="I106" s="1111"/>
      <c r="J106" s="1111"/>
      <c r="K106" s="1112"/>
      <c r="M106" s="781"/>
      <c r="N106" s="782"/>
      <c r="O106" s="782"/>
    </row>
    <row r="107" spans="1:17" ht="15" customHeight="1">
      <c r="C107" s="599"/>
      <c r="D107" s="600"/>
      <c r="E107" s="601"/>
      <c r="F107" s="602"/>
      <c r="G107" s="603"/>
      <c r="H107" s="51"/>
      <c r="I107" s="51"/>
      <c r="J107" s="51"/>
      <c r="K107" s="59"/>
    </row>
    <row r="108" spans="1:17" ht="15" hidden="1" customHeight="1">
      <c r="C108" s="668" t="s">
        <v>71</v>
      </c>
      <c r="D108" s="581" t="s">
        <v>54</v>
      </c>
      <c r="E108" s="1076" t="s">
        <v>663</v>
      </c>
      <c r="F108" s="1077"/>
      <c r="G108" s="604"/>
      <c r="H108" s="605">
        <f>H30</f>
        <v>2022</v>
      </c>
      <c r="I108" s="605"/>
      <c r="J108" s="606"/>
      <c r="K108" s="607">
        <f>K30</f>
        <v>2023</v>
      </c>
    </row>
    <row r="109" spans="1:17" ht="15" hidden="1" customHeight="1">
      <c r="C109" s="45"/>
      <c r="D109" s="143" t="s">
        <v>55</v>
      </c>
      <c r="E109" s="928" t="s">
        <v>56</v>
      </c>
      <c r="F109" s="929"/>
      <c r="G109" s="929"/>
      <c r="H109" s="929"/>
      <c r="I109" s="929"/>
      <c r="J109" s="929"/>
      <c r="K109" s="930"/>
    </row>
    <row r="110" spans="1:17" ht="15" hidden="1" customHeight="1">
      <c r="C110" s="65">
        <v>27</v>
      </c>
      <c r="D110" s="337" t="s">
        <v>57</v>
      </c>
      <c r="E110" s="638"/>
      <c r="F110" s="326" t="s">
        <v>12</v>
      </c>
      <c r="G110" s="327" t="s">
        <v>16</v>
      </c>
      <c r="H110" s="338"/>
      <c r="I110" s="326" t="s">
        <v>12</v>
      </c>
      <c r="J110" s="304" t="s">
        <v>16</v>
      </c>
      <c r="K110" s="339"/>
      <c r="M110" s="918" t="str">
        <f>IF(AND(H110&lt;&gt;"",H111&lt;&gt;""),"Enter EITHER  EITHER Profit OR Loss in Prior Year Column","")</f>
        <v/>
      </c>
      <c r="N110" s="920"/>
      <c r="O110" s="920"/>
      <c r="P110" s="920"/>
    </row>
    <row r="111" spans="1:17" ht="15" hidden="1" customHeight="1">
      <c r="C111" s="65">
        <v>28</v>
      </c>
      <c r="D111" s="337" t="s">
        <v>58</v>
      </c>
      <c r="E111" s="638"/>
      <c r="F111" s="303" t="s">
        <v>39</v>
      </c>
      <c r="G111" s="304" t="s">
        <v>16</v>
      </c>
      <c r="H111" s="340"/>
      <c r="I111" s="303" t="s">
        <v>39</v>
      </c>
      <c r="J111" s="304" t="s">
        <v>16</v>
      </c>
      <c r="K111" s="341"/>
      <c r="M111" s="918" t="str">
        <f>IF(AND(K110&lt;&gt;"",K111&lt;&gt;""),"Enter EITHER  EITHER Profit OR Loss in Most Recent Year Column","")</f>
        <v/>
      </c>
      <c r="N111" s="919"/>
      <c r="O111" s="919"/>
      <c r="P111" s="919"/>
    </row>
    <row r="112" spans="1:17" ht="15" hidden="1" customHeight="1">
      <c r="C112" s="65">
        <v>29</v>
      </c>
      <c r="D112" s="342" t="s">
        <v>59</v>
      </c>
      <c r="E112" s="638"/>
      <c r="F112" s="303" t="s">
        <v>39</v>
      </c>
      <c r="G112" s="304" t="s">
        <v>16</v>
      </c>
      <c r="H112" s="340"/>
      <c r="I112" s="303" t="s">
        <v>39</v>
      </c>
      <c r="J112" s="304" t="s">
        <v>16</v>
      </c>
      <c r="K112" s="341"/>
    </row>
    <row r="113" spans="1:17" ht="15" hidden="1" customHeight="1">
      <c r="C113" s="65">
        <v>30</v>
      </c>
      <c r="D113" s="343" t="s">
        <v>60</v>
      </c>
      <c r="E113" s="638"/>
      <c r="F113" s="326" t="s">
        <v>12</v>
      </c>
      <c r="G113" s="304" t="s">
        <v>16</v>
      </c>
      <c r="H113" s="338"/>
      <c r="I113" s="326" t="s">
        <v>12</v>
      </c>
      <c r="J113" s="304" t="s">
        <v>16</v>
      </c>
      <c r="K113" s="329"/>
    </row>
    <row r="114" spans="1:17" ht="15" hidden="1" customHeight="1">
      <c r="C114" s="65">
        <v>31</v>
      </c>
      <c r="D114" s="343" t="s">
        <v>61</v>
      </c>
      <c r="E114" s="638"/>
      <c r="F114" s="326" t="s">
        <v>12</v>
      </c>
      <c r="G114" s="304" t="s">
        <v>16</v>
      </c>
      <c r="H114" s="338"/>
      <c r="I114" s="326" t="s">
        <v>12</v>
      </c>
      <c r="J114" s="304" t="s">
        <v>16</v>
      </c>
      <c r="K114" s="329"/>
    </row>
    <row r="115" spans="1:17" ht="23.4" hidden="1">
      <c r="C115" s="65">
        <v>32</v>
      </c>
      <c r="D115" s="144" t="s">
        <v>62</v>
      </c>
      <c r="E115" s="638"/>
      <c r="F115" s="303" t="s">
        <v>39</v>
      </c>
      <c r="G115" s="304" t="s">
        <v>16</v>
      </c>
      <c r="H115" s="340"/>
      <c r="I115" s="303" t="s">
        <v>39</v>
      </c>
      <c r="J115" s="304" t="s">
        <v>16</v>
      </c>
      <c r="K115" s="305"/>
    </row>
    <row r="116" spans="1:17" ht="15" hidden="1" customHeight="1" thickBot="1">
      <c r="C116" s="65">
        <v>33</v>
      </c>
      <c r="D116" s="344" t="s">
        <v>63</v>
      </c>
      <c r="E116" s="643"/>
      <c r="F116" s="345" t="s">
        <v>12</v>
      </c>
      <c r="G116" s="346" t="s">
        <v>16</v>
      </c>
      <c r="H116" s="347"/>
      <c r="I116" s="345" t="s">
        <v>12</v>
      </c>
      <c r="J116" s="346" t="s">
        <v>16</v>
      </c>
      <c r="K116" s="348"/>
    </row>
    <row r="117" spans="1:17" ht="23.7" hidden="1" thickTop="1">
      <c r="C117" s="45">
        <v>34</v>
      </c>
      <c r="D117" s="145" t="s">
        <v>64</v>
      </c>
      <c r="E117" s="817" t="s">
        <v>638</v>
      </c>
      <c r="F117" s="61"/>
      <c r="G117" s="62"/>
      <c r="H117" s="163"/>
      <c r="I117" s="61"/>
      <c r="J117" s="63"/>
      <c r="K117" s="164"/>
    </row>
    <row r="118" spans="1:17" ht="15" hidden="1" customHeight="1">
      <c r="C118" s="45"/>
      <c r="D118" s="146" t="s">
        <v>42</v>
      </c>
      <c r="E118" s="64"/>
      <c r="F118" s="1165" t="str">
        <f>"Year "&amp;H$30</f>
        <v>Year 2022</v>
      </c>
      <c r="G118" s="1166"/>
      <c r="H118" s="199" t="e">
        <f>VLOOKUP(H$30,DEPR_RATES,2,FALSE)</f>
        <v>#REF!</v>
      </c>
      <c r="I118" s="1165" t="str">
        <f>"Year "&amp;K$30</f>
        <v>Year 2023</v>
      </c>
      <c r="J118" s="1166"/>
      <c r="K118" s="200" t="e">
        <f>VLOOKUP(K$30,#REF!,2,FALSE)</f>
        <v>#REF!</v>
      </c>
    </row>
    <row r="119" spans="1:17" ht="15" hidden="1" customHeight="1" thickBot="1">
      <c r="C119" s="45">
        <v>35</v>
      </c>
      <c r="D119" s="349" t="s">
        <v>43</v>
      </c>
      <c r="E119" s="645"/>
      <c r="F119" s="350" t="s">
        <v>12</v>
      </c>
      <c r="G119" s="351" t="s">
        <v>13</v>
      </c>
      <c r="H119" s="352" t="e">
        <f>H117*H118</f>
        <v>#REF!</v>
      </c>
      <c r="I119" s="350" t="s">
        <v>12</v>
      </c>
      <c r="J119" s="351" t="s">
        <v>13</v>
      </c>
      <c r="K119" s="353" t="e">
        <f>K117*K118</f>
        <v>#REF!</v>
      </c>
    </row>
    <row r="120" spans="1:17" ht="15" hidden="1" customHeight="1" thickTop="1">
      <c r="C120" s="65">
        <v>36</v>
      </c>
      <c r="D120" s="354" t="s">
        <v>65</v>
      </c>
      <c r="E120" s="639"/>
      <c r="F120" s="57" t="s">
        <v>12</v>
      </c>
      <c r="G120" s="315" t="s">
        <v>13</v>
      </c>
      <c r="H120" s="355"/>
      <c r="I120" s="57" t="s">
        <v>12</v>
      </c>
      <c r="J120" s="315" t="s">
        <v>13</v>
      </c>
      <c r="K120" s="316"/>
    </row>
    <row r="121" spans="1:17" ht="15" hidden="1" customHeight="1">
      <c r="C121" s="65">
        <v>37</v>
      </c>
      <c r="D121" s="343" t="s">
        <v>66</v>
      </c>
      <c r="E121" s="638"/>
      <c r="F121" s="326" t="s">
        <v>12</v>
      </c>
      <c r="G121" s="304" t="s">
        <v>13</v>
      </c>
      <c r="H121" s="356"/>
      <c r="I121" s="326" t="s">
        <v>12</v>
      </c>
      <c r="J121" s="304" t="s">
        <v>13</v>
      </c>
      <c r="K121" s="329"/>
    </row>
    <row r="122" spans="1:17" ht="15" hidden="1" customHeight="1">
      <c r="C122" s="65">
        <v>38</v>
      </c>
      <c r="D122" s="343" t="s">
        <v>67</v>
      </c>
      <c r="E122" s="638"/>
      <c r="F122" s="326" t="s">
        <v>12</v>
      </c>
      <c r="G122" s="304" t="s">
        <v>13</v>
      </c>
      <c r="H122" s="356"/>
      <c r="I122" s="326" t="s">
        <v>12</v>
      </c>
      <c r="J122" s="304" t="s">
        <v>13</v>
      </c>
      <c r="K122" s="329"/>
      <c r="M122" s="768"/>
      <c r="N122" s="777"/>
      <c r="O122" s="778"/>
    </row>
    <row r="123" spans="1:17" s="6" customFormat="1" ht="15" hidden="1" customHeight="1" thickBot="1">
      <c r="A123" s="48"/>
      <c r="B123" s="48"/>
      <c r="C123" s="65">
        <v>39</v>
      </c>
      <c r="D123" s="357"/>
      <c r="E123" s="318" t="s">
        <v>68</v>
      </c>
      <c r="F123" s="318"/>
      <c r="G123" s="275" t="s">
        <v>13</v>
      </c>
      <c r="H123" s="358" t="e">
        <f>SUM(H110,H113,H114,H116,H119,H120,H121,H122)-H115-H111-H112</f>
        <v>#REF!</v>
      </c>
      <c r="I123" s="359"/>
      <c r="J123" s="275" t="s">
        <v>13</v>
      </c>
      <c r="K123" s="360" t="e">
        <f>SUM(K110,K113,K114,K116,K119,K120,K121,K122)-K115-K111-K112</f>
        <v>#REF!</v>
      </c>
      <c r="L123" s="17"/>
      <c r="M123" s="779"/>
      <c r="N123" s="780"/>
      <c r="O123" s="780"/>
      <c r="P123" s="780"/>
      <c r="Q123" s="26"/>
    </row>
    <row r="124" spans="1:17" ht="15" hidden="1" customHeight="1" thickTop="1">
      <c r="C124" s="954">
        <v>40</v>
      </c>
      <c r="D124" s="1052" t="s">
        <v>69</v>
      </c>
      <c r="E124" s="1053"/>
      <c r="F124" s="1053"/>
      <c r="G124" s="1053"/>
      <c r="H124" s="1053"/>
      <c r="I124" s="1053"/>
      <c r="J124" s="1053"/>
      <c r="K124" s="1054"/>
      <c r="M124" s="768"/>
      <c r="N124" s="771"/>
      <c r="O124" s="772"/>
    </row>
    <row r="125" spans="1:17" ht="15" hidden="1" customHeight="1">
      <c r="C125" s="955"/>
      <c r="D125" s="1023" t="s">
        <v>557</v>
      </c>
      <c r="E125" s="1017"/>
      <c r="F125" s="1007" t="s">
        <v>7</v>
      </c>
      <c r="G125" s="1032"/>
      <c r="H125" s="1032"/>
      <c r="I125" s="1032"/>
      <c r="J125" s="1032"/>
      <c r="K125" s="1113"/>
      <c r="M125" s="768"/>
      <c r="N125" s="771"/>
      <c r="O125" s="772"/>
    </row>
    <row r="126" spans="1:17" ht="15" hidden="1" customHeight="1">
      <c r="C126" s="955"/>
      <c r="D126" s="1023" t="s">
        <v>558</v>
      </c>
      <c r="E126" s="1017"/>
      <c r="F126" s="1007" t="s">
        <v>7</v>
      </c>
      <c r="G126" s="1032"/>
      <c r="H126" s="1032"/>
      <c r="I126" s="1032"/>
      <c r="J126" s="1032"/>
      <c r="K126" s="1113"/>
      <c r="M126" s="807" t="s">
        <v>26</v>
      </c>
      <c r="N126" s="808" t="e">
        <f>IF(H123=0,0,K123-H123)</f>
        <v>#REF!</v>
      </c>
      <c r="O126" s="770"/>
    </row>
    <row r="127" spans="1:17" ht="15" hidden="1" customHeight="1" thickBot="1">
      <c r="C127" s="955"/>
      <c r="D127" s="1025" t="s">
        <v>559</v>
      </c>
      <c r="E127" s="1026"/>
      <c r="F127" s="1027" t="s">
        <v>32</v>
      </c>
      <c r="G127" s="1163"/>
      <c r="H127" s="1163"/>
      <c r="I127" s="1163"/>
      <c r="J127" s="1163"/>
      <c r="K127" s="1164"/>
      <c r="M127" s="807" t="s">
        <v>28</v>
      </c>
      <c r="N127" s="809" t="e">
        <f>IF(H123=0,0,(K123-H123)/H123)</f>
        <v>#REF!</v>
      </c>
      <c r="O127" s="772"/>
    </row>
    <row r="128" spans="1:17" ht="15" hidden="1" customHeight="1" thickTop="1">
      <c r="C128" s="131"/>
      <c r="D128" s="169" t="s">
        <v>33</v>
      </c>
      <c r="E128" s="323"/>
      <c r="F128" s="1062" t="e">
        <f>AND(F125="YES",F126="NO",F127="NO")*H123</f>
        <v>#REF!</v>
      </c>
      <c r="G128" s="980"/>
      <c r="H128" s="980"/>
      <c r="I128" s="980"/>
      <c r="J128" s="980"/>
      <c r="K128" s="1063"/>
      <c r="M128" s="768"/>
      <c r="N128" s="771"/>
      <c r="O128" s="772"/>
    </row>
    <row r="129" spans="3:16" ht="15" hidden="1" customHeight="1">
      <c r="C129" s="260"/>
      <c r="D129" s="259" t="s">
        <v>34</v>
      </c>
      <c r="E129" s="222"/>
      <c r="F129" s="1057" t="e">
        <f>AND(F125="NO",F126="YES",F127="NO")*(K123)</f>
        <v>#REF!</v>
      </c>
      <c r="G129" s="1060"/>
      <c r="H129" s="1060"/>
      <c r="I129" s="1060"/>
      <c r="J129" s="1060"/>
      <c r="K129" s="1061"/>
    </row>
    <row r="130" spans="3:16" ht="15" hidden="1" customHeight="1">
      <c r="C130" s="324"/>
      <c r="D130" s="259" t="s">
        <v>35</v>
      </c>
      <c r="E130" s="222"/>
      <c r="F130" s="1057" t="e">
        <f>AND(F125="NO",F126="NO",F127="YES")*(H123+K123)/2</f>
        <v>#REF!</v>
      </c>
      <c r="G130" s="1060"/>
      <c r="H130" s="1060"/>
      <c r="I130" s="1060"/>
      <c r="J130" s="1060"/>
      <c r="K130" s="1061"/>
    </row>
    <row r="131" spans="3:16" ht="15" hidden="1" customHeight="1">
      <c r="C131" s="229"/>
      <c r="D131" s="1228" t="s">
        <v>70</v>
      </c>
      <c r="E131" s="1117"/>
      <c r="F131" s="227"/>
      <c r="G131" s="228"/>
      <c r="H131" s="1111" t="e">
        <f>SUM(F128:K130)</f>
        <v>#REF!</v>
      </c>
      <c r="I131" s="1111"/>
      <c r="J131" s="1111"/>
      <c r="K131" s="1112"/>
      <c r="M131" s="781"/>
      <c r="N131" s="782"/>
      <c r="O131" s="782"/>
    </row>
    <row r="132" spans="3:16" ht="15" hidden="1" customHeight="1">
      <c r="C132" s="599"/>
      <c r="D132" s="600"/>
      <c r="E132" s="601"/>
      <c r="F132" s="602"/>
      <c r="G132" s="603"/>
      <c r="H132" s="51"/>
      <c r="I132" s="51"/>
      <c r="J132" s="51"/>
      <c r="K132" s="59"/>
    </row>
    <row r="133" spans="3:16" ht="15" hidden="1" customHeight="1">
      <c r="C133" s="668" t="s">
        <v>72</v>
      </c>
      <c r="D133" s="581" t="s">
        <v>54</v>
      </c>
      <c r="E133" s="1076" t="s">
        <v>663</v>
      </c>
      <c r="F133" s="1077"/>
      <c r="G133" s="604"/>
      <c r="H133" s="605">
        <f>H30</f>
        <v>2022</v>
      </c>
      <c r="I133" s="605"/>
      <c r="J133" s="606"/>
      <c r="K133" s="607">
        <f>K30</f>
        <v>2023</v>
      </c>
    </row>
    <row r="134" spans="3:16" ht="15" hidden="1" customHeight="1">
      <c r="C134" s="45"/>
      <c r="D134" s="143" t="s">
        <v>55</v>
      </c>
      <c r="E134" s="928" t="s">
        <v>56</v>
      </c>
      <c r="F134" s="929"/>
      <c r="G134" s="929"/>
      <c r="H134" s="929"/>
      <c r="I134" s="929"/>
      <c r="J134" s="929"/>
      <c r="K134" s="930"/>
    </row>
    <row r="135" spans="3:16" ht="15" hidden="1" customHeight="1">
      <c r="C135" s="65">
        <v>27</v>
      </c>
      <c r="D135" s="337" t="s">
        <v>57</v>
      </c>
      <c r="E135" s="638"/>
      <c r="F135" s="326" t="s">
        <v>12</v>
      </c>
      <c r="G135" s="327" t="s">
        <v>16</v>
      </c>
      <c r="H135" s="338"/>
      <c r="I135" s="326" t="s">
        <v>12</v>
      </c>
      <c r="J135" s="304" t="s">
        <v>16</v>
      </c>
      <c r="K135" s="339"/>
      <c r="M135" s="918" t="str">
        <f>IF(AND(H135&lt;&gt;"",H136&lt;&gt;""),"Enter EITHER Profit OR Loss in Prior Year Column","")</f>
        <v/>
      </c>
      <c r="N135" s="920"/>
      <c r="O135" s="920"/>
      <c r="P135" s="920"/>
    </row>
    <row r="136" spans="3:16" ht="15" hidden="1" customHeight="1">
      <c r="C136" s="65">
        <v>28</v>
      </c>
      <c r="D136" s="337" t="s">
        <v>58</v>
      </c>
      <c r="E136" s="638"/>
      <c r="F136" s="303" t="s">
        <v>39</v>
      </c>
      <c r="G136" s="304" t="s">
        <v>16</v>
      </c>
      <c r="H136" s="340"/>
      <c r="I136" s="303" t="s">
        <v>39</v>
      </c>
      <c r="J136" s="304" t="s">
        <v>16</v>
      </c>
      <c r="K136" s="341"/>
      <c r="M136" s="918" t="str">
        <f>IF(AND(K135&lt;&gt;"",K136&lt;&gt;""),"Enter EITHER Profit or Loss in Most Recent Year Column","")</f>
        <v/>
      </c>
      <c r="N136" s="920"/>
      <c r="O136" s="920"/>
      <c r="P136" s="920"/>
    </row>
    <row r="137" spans="3:16" ht="15" hidden="1" customHeight="1">
      <c r="C137" s="65">
        <v>29</v>
      </c>
      <c r="D137" s="342" t="s">
        <v>59</v>
      </c>
      <c r="E137" s="638"/>
      <c r="F137" s="303" t="s">
        <v>39</v>
      </c>
      <c r="G137" s="304" t="s">
        <v>16</v>
      </c>
      <c r="H137" s="340"/>
      <c r="I137" s="303" t="s">
        <v>39</v>
      </c>
      <c r="J137" s="304" t="s">
        <v>16</v>
      </c>
      <c r="K137" s="341"/>
    </row>
    <row r="138" spans="3:16" ht="15" hidden="1" customHeight="1">
      <c r="C138" s="65">
        <v>30</v>
      </c>
      <c r="D138" s="343" t="s">
        <v>60</v>
      </c>
      <c r="E138" s="638"/>
      <c r="F138" s="326" t="s">
        <v>12</v>
      </c>
      <c r="G138" s="304" t="s">
        <v>16</v>
      </c>
      <c r="H138" s="338"/>
      <c r="I138" s="326" t="s">
        <v>12</v>
      </c>
      <c r="J138" s="304" t="s">
        <v>16</v>
      </c>
      <c r="K138" s="329"/>
    </row>
    <row r="139" spans="3:16" ht="15" hidden="1" customHeight="1">
      <c r="C139" s="65">
        <v>31</v>
      </c>
      <c r="D139" s="343" t="s">
        <v>61</v>
      </c>
      <c r="E139" s="638"/>
      <c r="F139" s="326" t="s">
        <v>12</v>
      </c>
      <c r="G139" s="304" t="s">
        <v>16</v>
      </c>
      <c r="H139" s="338"/>
      <c r="I139" s="326" t="s">
        <v>12</v>
      </c>
      <c r="J139" s="304" t="s">
        <v>16</v>
      </c>
      <c r="K139" s="329"/>
    </row>
    <row r="140" spans="3:16" ht="23.4" hidden="1">
      <c r="C140" s="65">
        <v>32</v>
      </c>
      <c r="D140" s="144" t="s">
        <v>62</v>
      </c>
      <c r="E140" s="638"/>
      <c r="F140" s="303" t="s">
        <v>39</v>
      </c>
      <c r="G140" s="304" t="s">
        <v>16</v>
      </c>
      <c r="H140" s="340"/>
      <c r="I140" s="303" t="s">
        <v>39</v>
      </c>
      <c r="J140" s="304" t="s">
        <v>16</v>
      </c>
      <c r="K140" s="305"/>
    </row>
    <row r="141" spans="3:16" ht="15" hidden="1" customHeight="1" thickBot="1">
      <c r="C141" s="65">
        <v>33</v>
      </c>
      <c r="D141" s="344" t="s">
        <v>63</v>
      </c>
      <c r="E141" s="643"/>
      <c r="F141" s="345" t="s">
        <v>12</v>
      </c>
      <c r="G141" s="346" t="s">
        <v>16</v>
      </c>
      <c r="H141" s="347"/>
      <c r="I141" s="345" t="s">
        <v>12</v>
      </c>
      <c r="J141" s="346" t="s">
        <v>16</v>
      </c>
      <c r="K141" s="348"/>
    </row>
    <row r="142" spans="3:16" ht="23.7" hidden="1" thickTop="1">
      <c r="C142" s="45">
        <v>34</v>
      </c>
      <c r="D142" s="145" t="s">
        <v>64</v>
      </c>
      <c r="E142" s="817" t="s">
        <v>638</v>
      </c>
      <c r="F142" s="61"/>
      <c r="G142" s="62"/>
      <c r="H142" s="163"/>
      <c r="I142" s="61"/>
      <c r="J142" s="63"/>
      <c r="K142" s="164"/>
    </row>
    <row r="143" spans="3:16" ht="15" hidden="1" customHeight="1">
      <c r="C143" s="45"/>
      <c r="D143" s="146" t="s">
        <v>42</v>
      </c>
      <c r="E143" s="64"/>
      <c r="F143" s="1165" t="str">
        <f>"Year "&amp;H$30</f>
        <v>Year 2022</v>
      </c>
      <c r="G143" s="1166"/>
      <c r="H143" s="199" t="e">
        <f>VLOOKUP(H$30,DEPR_RATES,2,FALSE)</f>
        <v>#REF!</v>
      </c>
      <c r="I143" s="1165" t="str">
        <f>"Year "&amp;K$30</f>
        <v>Year 2023</v>
      </c>
      <c r="J143" s="1166"/>
      <c r="K143" s="200" t="e">
        <f>VLOOKUP(K$30,#REF!,2,FALSE)</f>
        <v>#REF!</v>
      </c>
    </row>
    <row r="144" spans="3:16" ht="15" hidden="1" customHeight="1" thickBot="1">
      <c r="C144" s="45">
        <v>35</v>
      </c>
      <c r="D144" s="349" t="s">
        <v>43</v>
      </c>
      <c r="E144" s="645"/>
      <c r="F144" s="350" t="s">
        <v>12</v>
      </c>
      <c r="G144" s="351" t="s">
        <v>13</v>
      </c>
      <c r="H144" s="352" t="e">
        <f>H142*H143</f>
        <v>#REF!</v>
      </c>
      <c r="I144" s="350" t="s">
        <v>12</v>
      </c>
      <c r="J144" s="351" t="s">
        <v>13</v>
      </c>
      <c r="K144" s="353" t="e">
        <f>K142*K143</f>
        <v>#REF!</v>
      </c>
    </row>
    <row r="145" spans="1:17" ht="15" hidden="1" customHeight="1" thickTop="1">
      <c r="C145" s="65">
        <v>36</v>
      </c>
      <c r="D145" s="354" t="s">
        <v>65</v>
      </c>
      <c r="E145" s="639"/>
      <c r="F145" s="57" t="s">
        <v>12</v>
      </c>
      <c r="G145" s="315" t="s">
        <v>13</v>
      </c>
      <c r="H145" s="355"/>
      <c r="I145" s="57" t="s">
        <v>12</v>
      </c>
      <c r="J145" s="315" t="s">
        <v>13</v>
      </c>
      <c r="K145" s="316"/>
    </row>
    <row r="146" spans="1:17" ht="15" hidden="1" customHeight="1">
      <c r="C146" s="65">
        <v>37</v>
      </c>
      <c r="D146" s="343" t="s">
        <v>66</v>
      </c>
      <c r="E146" s="638"/>
      <c r="F146" s="326" t="s">
        <v>12</v>
      </c>
      <c r="G146" s="304" t="s">
        <v>13</v>
      </c>
      <c r="H146" s="356"/>
      <c r="I146" s="326" t="s">
        <v>12</v>
      </c>
      <c r="J146" s="304" t="s">
        <v>13</v>
      </c>
      <c r="K146" s="329"/>
    </row>
    <row r="147" spans="1:17" ht="15" hidden="1" customHeight="1">
      <c r="C147" s="65">
        <v>38</v>
      </c>
      <c r="D147" s="343" t="s">
        <v>67</v>
      </c>
      <c r="E147" s="638"/>
      <c r="F147" s="326" t="s">
        <v>12</v>
      </c>
      <c r="G147" s="304" t="s">
        <v>13</v>
      </c>
      <c r="H147" s="356"/>
      <c r="I147" s="326" t="s">
        <v>12</v>
      </c>
      <c r="J147" s="304" t="s">
        <v>13</v>
      </c>
      <c r="K147" s="329"/>
      <c r="M147" s="768"/>
      <c r="N147" s="777"/>
      <c r="O147" s="778"/>
    </row>
    <row r="148" spans="1:17" s="6" customFormat="1" ht="15" hidden="1" customHeight="1" thickBot="1">
      <c r="A148" s="48"/>
      <c r="B148" s="48"/>
      <c r="C148" s="65">
        <v>39</v>
      </c>
      <c r="D148" s="357"/>
      <c r="E148" s="318" t="s">
        <v>68</v>
      </c>
      <c r="F148" s="318"/>
      <c r="G148" s="275" t="s">
        <v>13</v>
      </c>
      <c r="H148" s="358" t="e">
        <f>SUM(H135,H138,H139,H141,H144,H145,H146,H147)-H140-H136-H137</f>
        <v>#REF!</v>
      </c>
      <c r="I148" s="359"/>
      <c r="J148" s="275" t="s">
        <v>13</v>
      </c>
      <c r="K148" s="360" t="e">
        <f>SUM(K135,K138,K139,K141,K144,K145,K146,K147)-K140-K136-K137</f>
        <v>#REF!</v>
      </c>
      <c r="L148" s="17"/>
      <c r="M148" s="779"/>
      <c r="N148" s="780"/>
      <c r="O148" s="780"/>
      <c r="P148" s="780"/>
      <c r="Q148" s="26"/>
    </row>
    <row r="149" spans="1:17" ht="15" hidden="1" customHeight="1" thickTop="1">
      <c r="C149" s="954">
        <v>40</v>
      </c>
      <c r="D149" s="1052" t="s">
        <v>69</v>
      </c>
      <c r="E149" s="1053"/>
      <c r="F149" s="1053"/>
      <c r="G149" s="1053"/>
      <c r="H149" s="1053"/>
      <c r="I149" s="1053"/>
      <c r="J149" s="1053"/>
      <c r="K149" s="1054"/>
      <c r="M149" s="768"/>
      <c r="N149" s="771"/>
      <c r="O149" s="772"/>
    </row>
    <row r="150" spans="1:17" ht="15" hidden="1" customHeight="1">
      <c r="C150" s="955"/>
      <c r="D150" s="1023" t="s">
        <v>557</v>
      </c>
      <c r="E150" s="1017"/>
      <c r="F150" s="1007" t="s">
        <v>7</v>
      </c>
      <c r="G150" s="1032"/>
      <c r="H150" s="1032"/>
      <c r="I150" s="1032"/>
      <c r="J150" s="1032"/>
      <c r="K150" s="1113"/>
      <c r="M150" s="768"/>
      <c r="N150" s="771"/>
      <c r="O150" s="772"/>
    </row>
    <row r="151" spans="1:17" ht="15" hidden="1" customHeight="1">
      <c r="C151" s="955"/>
      <c r="D151" s="1023" t="s">
        <v>558</v>
      </c>
      <c r="E151" s="1017"/>
      <c r="F151" s="1007" t="s">
        <v>7</v>
      </c>
      <c r="G151" s="1032"/>
      <c r="H151" s="1032"/>
      <c r="I151" s="1032"/>
      <c r="J151" s="1032"/>
      <c r="K151" s="1113"/>
      <c r="M151" s="807" t="s">
        <v>26</v>
      </c>
      <c r="N151" s="808" t="e">
        <f>IF(H148=0,0,K148-H148)</f>
        <v>#REF!</v>
      </c>
      <c r="O151" s="770"/>
    </row>
    <row r="152" spans="1:17" ht="15" hidden="1" customHeight="1" thickBot="1">
      <c r="C152" s="955"/>
      <c r="D152" s="1025" t="s">
        <v>559</v>
      </c>
      <c r="E152" s="1026"/>
      <c r="F152" s="1027" t="s">
        <v>32</v>
      </c>
      <c r="G152" s="1163"/>
      <c r="H152" s="1163"/>
      <c r="I152" s="1163"/>
      <c r="J152" s="1163"/>
      <c r="K152" s="1164"/>
      <c r="M152" s="807" t="s">
        <v>28</v>
      </c>
      <c r="N152" s="809" t="e">
        <f>IF(H148=0,0,(K148-H148)/H148)</f>
        <v>#REF!</v>
      </c>
      <c r="O152" s="772"/>
    </row>
    <row r="153" spans="1:17" ht="15" hidden="1" customHeight="1" thickTop="1">
      <c r="C153" s="131"/>
      <c r="D153" s="169" t="s">
        <v>33</v>
      </c>
      <c r="E153" s="323"/>
      <c r="F153" s="1062" t="e">
        <f>AND(F150="YES",F151="NO",F152="NO")*H148</f>
        <v>#REF!</v>
      </c>
      <c r="G153" s="980"/>
      <c r="H153" s="980"/>
      <c r="I153" s="980"/>
      <c r="J153" s="980"/>
      <c r="K153" s="1063"/>
      <c r="M153" s="768"/>
      <c r="N153" s="771"/>
      <c r="O153" s="772"/>
    </row>
    <row r="154" spans="1:17" ht="15" hidden="1" customHeight="1">
      <c r="C154" s="260"/>
      <c r="D154" s="259" t="s">
        <v>34</v>
      </c>
      <c r="E154" s="222"/>
      <c r="F154" s="1057" t="e">
        <f>AND(F150="NO",F151="YES",F152="NO")*(K148)</f>
        <v>#REF!</v>
      </c>
      <c r="G154" s="1060"/>
      <c r="H154" s="1060"/>
      <c r="I154" s="1060"/>
      <c r="J154" s="1060"/>
      <c r="K154" s="1061"/>
    </row>
    <row r="155" spans="1:17" ht="15" hidden="1" customHeight="1">
      <c r="C155" s="324"/>
      <c r="D155" s="259" t="s">
        <v>35</v>
      </c>
      <c r="E155" s="222"/>
      <c r="F155" s="1057" t="e">
        <f>AND(F150="NO",F151="NO",F152="YES")*(H148+K148)/2</f>
        <v>#REF!</v>
      </c>
      <c r="G155" s="1060"/>
      <c r="H155" s="1060"/>
      <c r="I155" s="1060"/>
      <c r="J155" s="1060"/>
      <c r="K155" s="1061"/>
    </row>
    <row r="156" spans="1:17" ht="15" hidden="1" customHeight="1">
      <c r="C156" s="229"/>
      <c r="D156" s="1228" t="s">
        <v>70</v>
      </c>
      <c r="E156" s="1117"/>
      <c r="F156" s="227"/>
      <c r="G156" s="228"/>
      <c r="H156" s="1111" t="e">
        <f>SUM(F153:K155)</f>
        <v>#REF!</v>
      </c>
      <c r="I156" s="1111"/>
      <c r="J156" s="1111"/>
      <c r="K156" s="1112"/>
      <c r="M156" s="781"/>
      <c r="N156" s="782"/>
      <c r="O156" s="782"/>
    </row>
    <row r="157" spans="1:17" ht="15" hidden="1" customHeight="1">
      <c r="C157" s="599"/>
      <c r="D157" s="600"/>
      <c r="E157" s="601"/>
      <c r="F157" s="602"/>
      <c r="G157" s="603"/>
      <c r="H157" s="51"/>
      <c r="I157" s="51"/>
      <c r="J157" s="51"/>
      <c r="K157" s="59"/>
    </row>
    <row r="158" spans="1:17" ht="15" hidden="1" customHeight="1">
      <c r="C158" s="668" t="s">
        <v>73</v>
      </c>
      <c r="D158" s="581" t="s">
        <v>54</v>
      </c>
      <c r="E158" s="1076" t="s">
        <v>663</v>
      </c>
      <c r="F158" s="1077"/>
      <c r="G158" s="604"/>
      <c r="H158" s="605">
        <f>H30</f>
        <v>2022</v>
      </c>
      <c r="I158" s="605"/>
      <c r="J158" s="606"/>
      <c r="K158" s="607">
        <f>K30</f>
        <v>2023</v>
      </c>
    </row>
    <row r="159" spans="1:17" ht="15" hidden="1" customHeight="1">
      <c r="C159" s="45"/>
      <c r="D159" s="143" t="s">
        <v>55</v>
      </c>
      <c r="E159" s="928" t="s">
        <v>56</v>
      </c>
      <c r="F159" s="929"/>
      <c r="G159" s="929"/>
      <c r="H159" s="929"/>
      <c r="I159" s="929"/>
      <c r="J159" s="929"/>
      <c r="K159" s="930"/>
    </row>
    <row r="160" spans="1:17" ht="15" hidden="1" customHeight="1">
      <c r="C160" s="65">
        <v>27</v>
      </c>
      <c r="D160" s="337" t="s">
        <v>57</v>
      </c>
      <c r="E160" s="638"/>
      <c r="F160" s="326" t="s">
        <v>12</v>
      </c>
      <c r="G160" s="327" t="s">
        <v>16</v>
      </c>
      <c r="H160" s="338"/>
      <c r="I160" s="326" t="s">
        <v>12</v>
      </c>
      <c r="J160" s="304" t="s">
        <v>16</v>
      </c>
      <c r="K160" s="339"/>
      <c r="M160" s="918" t="str">
        <f>IF(AND(H160&lt;&gt;"",H161&lt;&gt;""),"Enter EITHER Profit OR Loss in Prior Year Column","")</f>
        <v/>
      </c>
      <c r="N160" s="920"/>
      <c r="O160" s="920"/>
      <c r="P160" s="920"/>
    </row>
    <row r="161" spans="1:17" ht="15" hidden="1" customHeight="1">
      <c r="C161" s="65">
        <v>28</v>
      </c>
      <c r="D161" s="337" t="s">
        <v>58</v>
      </c>
      <c r="E161" s="638"/>
      <c r="F161" s="303" t="s">
        <v>39</v>
      </c>
      <c r="G161" s="304" t="s">
        <v>16</v>
      </c>
      <c r="H161" s="340"/>
      <c r="I161" s="303" t="s">
        <v>39</v>
      </c>
      <c r="J161" s="304" t="s">
        <v>16</v>
      </c>
      <c r="K161" s="341"/>
      <c r="M161" s="918" t="str">
        <f>IF(AND(K160&lt;&gt;"",K161&lt;&gt;""),"Enter EITHER Profit OR Loss in Most Recent Year Column","")</f>
        <v/>
      </c>
      <c r="N161" s="920"/>
      <c r="O161" s="920"/>
      <c r="P161" s="920"/>
    </row>
    <row r="162" spans="1:17" ht="15" hidden="1" customHeight="1">
      <c r="C162" s="65">
        <v>29</v>
      </c>
      <c r="D162" s="342" t="s">
        <v>59</v>
      </c>
      <c r="E162" s="638"/>
      <c r="F162" s="303" t="s">
        <v>39</v>
      </c>
      <c r="G162" s="304" t="s">
        <v>16</v>
      </c>
      <c r="H162" s="340"/>
      <c r="I162" s="303" t="s">
        <v>39</v>
      </c>
      <c r="J162" s="304" t="s">
        <v>16</v>
      </c>
      <c r="K162" s="341"/>
    </row>
    <row r="163" spans="1:17" ht="15" hidden="1" customHeight="1">
      <c r="C163" s="65">
        <v>30</v>
      </c>
      <c r="D163" s="343" t="s">
        <v>60</v>
      </c>
      <c r="E163" s="638"/>
      <c r="F163" s="326" t="s">
        <v>12</v>
      </c>
      <c r="G163" s="304" t="s">
        <v>16</v>
      </c>
      <c r="H163" s="338"/>
      <c r="I163" s="326" t="s">
        <v>12</v>
      </c>
      <c r="J163" s="304" t="s">
        <v>16</v>
      </c>
      <c r="K163" s="329"/>
    </row>
    <row r="164" spans="1:17" ht="15" hidden="1" customHeight="1">
      <c r="C164" s="65">
        <v>31</v>
      </c>
      <c r="D164" s="343" t="s">
        <v>61</v>
      </c>
      <c r="E164" s="638"/>
      <c r="F164" s="326" t="s">
        <v>12</v>
      </c>
      <c r="G164" s="304" t="s">
        <v>16</v>
      </c>
      <c r="H164" s="338"/>
      <c r="I164" s="326" t="s">
        <v>12</v>
      </c>
      <c r="J164" s="304" t="s">
        <v>16</v>
      </c>
      <c r="K164" s="329"/>
    </row>
    <row r="165" spans="1:17" ht="25" hidden="1" customHeight="1">
      <c r="C165" s="65">
        <v>32</v>
      </c>
      <c r="D165" s="144" t="s">
        <v>62</v>
      </c>
      <c r="E165" s="638"/>
      <c r="F165" s="303" t="s">
        <v>39</v>
      </c>
      <c r="G165" s="304" t="s">
        <v>16</v>
      </c>
      <c r="H165" s="340"/>
      <c r="I165" s="303" t="s">
        <v>39</v>
      </c>
      <c r="J165" s="304" t="s">
        <v>16</v>
      </c>
      <c r="K165" s="305"/>
    </row>
    <row r="166" spans="1:17" ht="15" hidden="1" customHeight="1" thickBot="1">
      <c r="C166" s="65">
        <v>33</v>
      </c>
      <c r="D166" s="344" t="s">
        <v>63</v>
      </c>
      <c r="E166" s="643"/>
      <c r="F166" s="345" t="s">
        <v>12</v>
      </c>
      <c r="G166" s="346" t="s">
        <v>16</v>
      </c>
      <c r="H166" s="347"/>
      <c r="I166" s="345" t="s">
        <v>12</v>
      </c>
      <c r="J166" s="346" t="s">
        <v>16</v>
      </c>
      <c r="K166" s="348"/>
    </row>
    <row r="167" spans="1:17" ht="25" hidden="1" customHeight="1" thickTop="1">
      <c r="C167" s="45">
        <v>34</v>
      </c>
      <c r="D167" s="145" t="s">
        <v>64</v>
      </c>
      <c r="E167" s="817" t="s">
        <v>638</v>
      </c>
      <c r="F167" s="61"/>
      <c r="G167" s="62"/>
      <c r="H167" s="163"/>
      <c r="I167" s="61"/>
      <c r="J167" s="63"/>
      <c r="K167" s="164"/>
    </row>
    <row r="168" spans="1:17" ht="15" hidden="1" customHeight="1">
      <c r="C168" s="45"/>
      <c r="D168" s="146" t="s">
        <v>42</v>
      </c>
      <c r="E168" s="64"/>
      <c r="F168" s="1165" t="str">
        <f>"Year "&amp;H$30</f>
        <v>Year 2022</v>
      </c>
      <c r="G168" s="1166"/>
      <c r="H168" s="199" t="e">
        <f>VLOOKUP(H$30,DEPR_RATES,2,FALSE)</f>
        <v>#REF!</v>
      </c>
      <c r="I168" s="1165" t="str">
        <f>"Year "&amp;K$30</f>
        <v>Year 2023</v>
      </c>
      <c r="J168" s="1166"/>
      <c r="K168" s="200" t="e">
        <f>VLOOKUP(K$30,#REF!,2,FALSE)</f>
        <v>#REF!</v>
      </c>
    </row>
    <row r="169" spans="1:17" ht="15" hidden="1" customHeight="1" thickBot="1">
      <c r="C169" s="45">
        <v>35</v>
      </c>
      <c r="D169" s="349" t="s">
        <v>43</v>
      </c>
      <c r="E169" s="645"/>
      <c r="F169" s="350" t="s">
        <v>12</v>
      </c>
      <c r="G169" s="351" t="s">
        <v>13</v>
      </c>
      <c r="H169" s="352"/>
      <c r="I169" s="350" t="s">
        <v>12</v>
      </c>
      <c r="J169" s="351" t="s">
        <v>13</v>
      </c>
      <c r="K169" s="353" t="e">
        <f>K167*K168</f>
        <v>#REF!</v>
      </c>
    </row>
    <row r="170" spans="1:17" ht="15" hidden="1" customHeight="1" thickTop="1">
      <c r="C170" s="65">
        <v>36</v>
      </c>
      <c r="D170" s="354" t="s">
        <v>65</v>
      </c>
      <c r="E170" s="639"/>
      <c r="F170" s="57" t="s">
        <v>12</v>
      </c>
      <c r="G170" s="315" t="s">
        <v>13</v>
      </c>
      <c r="H170" s="355"/>
      <c r="I170" s="57" t="s">
        <v>12</v>
      </c>
      <c r="J170" s="315" t="s">
        <v>13</v>
      </c>
      <c r="K170" s="316"/>
    </row>
    <row r="171" spans="1:17" ht="15" hidden="1" customHeight="1">
      <c r="C171" s="65">
        <v>37</v>
      </c>
      <c r="D171" s="343" t="s">
        <v>66</v>
      </c>
      <c r="E171" s="638"/>
      <c r="F171" s="326" t="s">
        <v>12</v>
      </c>
      <c r="G171" s="304" t="s">
        <v>13</v>
      </c>
      <c r="H171" s="356"/>
      <c r="I171" s="326" t="s">
        <v>12</v>
      </c>
      <c r="J171" s="304" t="s">
        <v>13</v>
      </c>
      <c r="K171" s="329"/>
    </row>
    <row r="172" spans="1:17" ht="15" hidden="1" customHeight="1">
      <c r="C172" s="65">
        <v>38</v>
      </c>
      <c r="D172" s="343" t="s">
        <v>67</v>
      </c>
      <c r="E172" s="638"/>
      <c r="F172" s="326" t="s">
        <v>12</v>
      </c>
      <c r="G172" s="304" t="s">
        <v>13</v>
      </c>
      <c r="H172" s="356"/>
      <c r="I172" s="326" t="s">
        <v>12</v>
      </c>
      <c r="J172" s="304" t="s">
        <v>13</v>
      </c>
      <c r="K172" s="329"/>
      <c r="M172" s="768"/>
      <c r="N172" s="777"/>
      <c r="O172" s="778"/>
    </row>
    <row r="173" spans="1:17" s="6" customFormat="1" ht="15" hidden="1" customHeight="1" thickBot="1">
      <c r="A173" s="48"/>
      <c r="B173" s="48"/>
      <c r="C173" s="65">
        <v>39</v>
      </c>
      <c r="D173" s="357"/>
      <c r="E173" s="318" t="s">
        <v>68</v>
      </c>
      <c r="F173" s="318"/>
      <c r="G173" s="275" t="s">
        <v>13</v>
      </c>
      <c r="H173" s="358">
        <f>SUM(H160,H163,H164,H166,H169,H170,H171,H172)-H165-H161-H162</f>
        <v>0</v>
      </c>
      <c r="I173" s="359"/>
      <c r="J173" s="275" t="s">
        <v>13</v>
      </c>
      <c r="K173" s="360" t="e">
        <f>SUM(K160,K163,K164,K166,K169,K170,K171,K172)-K165-K161-K162</f>
        <v>#REF!</v>
      </c>
      <c r="L173" s="17"/>
      <c r="M173" s="779"/>
      <c r="N173" s="780"/>
      <c r="O173" s="780"/>
      <c r="P173" s="780"/>
      <c r="Q173" s="26"/>
    </row>
    <row r="174" spans="1:17" ht="15" hidden="1" customHeight="1" thickTop="1">
      <c r="C174" s="954">
        <v>40</v>
      </c>
      <c r="D174" s="1052" t="s">
        <v>69</v>
      </c>
      <c r="E174" s="1053"/>
      <c r="F174" s="1053"/>
      <c r="G174" s="1053"/>
      <c r="H174" s="1053"/>
      <c r="I174" s="1053"/>
      <c r="J174" s="1053"/>
      <c r="K174" s="1054"/>
      <c r="M174" s="768"/>
      <c r="N174" s="771"/>
      <c r="O174" s="772"/>
    </row>
    <row r="175" spans="1:17" ht="15" hidden="1" customHeight="1">
      <c r="C175" s="955"/>
      <c r="D175" s="1023" t="s">
        <v>557</v>
      </c>
      <c r="E175" s="1017"/>
      <c r="F175" s="1007" t="s">
        <v>7</v>
      </c>
      <c r="G175" s="1032"/>
      <c r="H175" s="1032"/>
      <c r="I175" s="1032"/>
      <c r="J175" s="1032"/>
      <c r="K175" s="1113"/>
      <c r="M175" s="768"/>
      <c r="N175" s="771"/>
      <c r="O175" s="772"/>
    </row>
    <row r="176" spans="1:17" ht="15" hidden="1" customHeight="1">
      <c r="C176" s="955"/>
      <c r="D176" s="1023" t="s">
        <v>558</v>
      </c>
      <c r="E176" s="1017"/>
      <c r="F176" s="1007" t="s">
        <v>7</v>
      </c>
      <c r="G176" s="1032"/>
      <c r="H176" s="1032"/>
      <c r="I176" s="1032"/>
      <c r="J176" s="1032"/>
      <c r="K176" s="1113"/>
      <c r="M176" s="807" t="s">
        <v>26</v>
      </c>
      <c r="N176" s="808">
        <f>IF(H173=0,0,K173-H173)</f>
        <v>0</v>
      </c>
      <c r="O176" s="770"/>
    </row>
    <row r="177" spans="3:16" ht="15" hidden="1" customHeight="1" thickBot="1">
      <c r="C177" s="955"/>
      <c r="D177" s="1025" t="s">
        <v>559</v>
      </c>
      <c r="E177" s="1026"/>
      <c r="F177" s="1027" t="s">
        <v>32</v>
      </c>
      <c r="G177" s="1163"/>
      <c r="H177" s="1163"/>
      <c r="I177" s="1163"/>
      <c r="J177" s="1163"/>
      <c r="K177" s="1164"/>
      <c r="M177" s="807" t="s">
        <v>28</v>
      </c>
      <c r="N177" s="809">
        <f>IF(H173=0,0,(K173-H173)/H173)</f>
        <v>0</v>
      </c>
      <c r="O177" s="772"/>
    </row>
    <row r="178" spans="3:16" ht="15" hidden="1" customHeight="1" thickTop="1">
      <c r="C178" s="131"/>
      <c r="D178" s="169" t="s">
        <v>33</v>
      </c>
      <c r="E178" s="323"/>
      <c r="F178" s="1062">
        <f>AND(F175="YES",F176="NO",F177="NO")*H173</f>
        <v>0</v>
      </c>
      <c r="G178" s="980"/>
      <c r="H178" s="980"/>
      <c r="I178" s="980"/>
      <c r="J178" s="980"/>
      <c r="K178" s="1063"/>
      <c r="M178" s="768"/>
      <c r="N178" s="771"/>
      <c r="O178" s="772"/>
    </row>
    <row r="179" spans="3:16" ht="15" hidden="1" customHeight="1">
      <c r="C179" s="260"/>
      <c r="D179" s="259" t="s">
        <v>34</v>
      </c>
      <c r="E179" s="222"/>
      <c r="F179" s="1057" t="e">
        <f>AND(F175="NO",F176="YES",F177="NO")*(K173)</f>
        <v>#REF!</v>
      </c>
      <c r="G179" s="1060"/>
      <c r="H179" s="1060"/>
      <c r="I179" s="1060"/>
      <c r="J179" s="1060"/>
      <c r="K179" s="1061"/>
    </row>
    <row r="180" spans="3:16" ht="15" hidden="1" customHeight="1">
      <c r="C180" s="324"/>
      <c r="D180" s="259" t="s">
        <v>35</v>
      </c>
      <c r="E180" s="222"/>
      <c r="F180" s="1057" t="e">
        <f>AND(F175="NO",F176="NO",F177="YES")*(H173+K173)/2</f>
        <v>#REF!</v>
      </c>
      <c r="G180" s="1060"/>
      <c r="H180" s="1060"/>
      <c r="I180" s="1060"/>
      <c r="J180" s="1060"/>
      <c r="K180" s="1061"/>
    </row>
    <row r="181" spans="3:16" ht="15" hidden="1" customHeight="1">
      <c r="C181" s="229"/>
      <c r="D181" s="1228" t="s">
        <v>70</v>
      </c>
      <c r="E181" s="1117"/>
      <c r="F181" s="227"/>
      <c r="G181" s="228"/>
      <c r="H181" s="1111" t="e">
        <f>SUM(F178:K180)</f>
        <v>#REF!</v>
      </c>
      <c r="I181" s="1111"/>
      <c r="J181" s="1111"/>
      <c r="K181" s="1112"/>
      <c r="M181" s="781"/>
      <c r="N181" s="782"/>
      <c r="O181" s="782"/>
    </row>
    <row r="182" spans="3:16" ht="15" hidden="1" customHeight="1">
      <c r="C182" s="599"/>
      <c r="D182" s="600"/>
      <c r="E182" s="601"/>
      <c r="F182" s="602"/>
      <c r="G182" s="603"/>
      <c r="H182" s="51"/>
      <c r="I182" s="51"/>
      <c r="J182" s="51"/>
      <c r="K182" s="59"/>
    </row>
    <row r="183" spans="3:16" ht="15" hidden="1" customHeight="1">
      <c r="C183" s="668" t="s">
        <v>74</v>
      </c>
      <c r="D183" s="581" t="s">
        <v>54</v>
      </c>
      <c r="E183" s="1076" t="s">
        <v>663</v>
      </c>
      <c r="F183" s="1077"/>
      <c r="G183" s="604"/>
      <c r="H183" s="605">
        <f>H30</f>
        <v>2022</v>
      </c>
      <c r="I183" s="605"/>
      <c r="J183" s="606"/>
      <c r="K183" s="607">
        <f>K30</f>
        <v>2023</v>
      </c>
    </row>
    <row r="184" spans="3:16" ht="15" hidden="1" customHeight="1">
      <c r="C184" s="45"/>
      <c r="D184" s="143" t="s">
        <v>55</v>
      </c>
      <c r="E184" s="928" t="s">
        <v>56</v>
      </c>
      <c r="F184" s="929"/>
      <c r="G184" s="929"/>
      <c r="H184" s="929"/>
      <c r="I184" s="929"/>
      <c r="J184" s="929"/>
      <c r="K184" s="930"/>
    </row>
    <row r="185" spans="3:16" ht="15" hidden="1" customHeight="1">
      <c r="C185" s="65">
        <v>27</v>
      </c>
      <c r="D185" s="337" t="s">
        <v>57</v>
      </c>
      <c r="E185" s="638"/>
      <c r="F185" s="326" t="s">
        <v>12</v>
      </c>
      <c r="G185" s="327" t="s">
        <v>16</v>
      </c>
      <c r="H185" s="338"/>
      <c r="I185" s="326" t="s">
        <v>12</v>
      </c>
      <c r="J185" s="304" t="s">
        <v>16</v>
      </c>
      <c r="K185" s="339"/>
      <c r="M185" s="918" t="str">
        <f>IF(AND(H185&lt;&gt;"",H186&lt;&gt;""),"Enter EITHER Profit OR Loss in Prior Year Column","")</f>
        <v/>
      </c>
      <c r="N185" s="920"/>
      <c r="O185" s="920"/>
      <c r="P185" s="920"/>
    </row>
    <row r="186" spans="3:16" ht="15" hidden="1" customHeight="1">
      <c r="C186" s="65">
        <v>28</v>
      </c>
      <c r="D186" s="337" t="s">
        <v>58</v>
      </c>
      <c r="E186" s="638"/>
      <c r="F186" s="303" t="s">
        <v>39</v>
      </c>
      <c r="G186" s="304" t="s">
        <v>16</v>
      </c>
      <c r="H186" s="340"/>
      <c r="I186" s="303" t="s">
        <v>39</v>
      </c>
      <c r="J186" s="304" t="s">
        <v>16</v>
      </c>
      <c r="K186" s="341"/>
      <c r="M186" s="918" t="str">
        <f>IF(AND(K185&lt;&gt;"",K186&lt;&gt;""),"Enter EITHER Profit OR Loss in Most Recent Year Column","")</f>
        <v/>
      </c>
      <c r="N186" s="920"/>
      <c r="O186" s="920"/>
      <c r="P186" s="920"/>
    </row>
    <row r="187" spans="3:16" ht="15" hidden="1" customHeight="1">
      <c r="C187" s="65">
        <v>29</v>
      </c>
      <c r="D187" s="342" t="s">
        <v>59</v>
      </c>
      <c r="E187" s="638"/>
      <c r="F187" s="303" t="s">
        <v>39</v>
      </c>
      <c r="G187" s="304" t="s">
        <v>16</v>
      </c>
      <c r="H187" s="340"/>
      <c r="I187" s="303" t="s">
        <v>39</v>
      </c>
      <c r="J187" s="304" t="s">
        <v>16</v>
      </c>
      <c r="K187" s="341"/>
    </row>
    <row r="188" spans="3:16" ht="15" hidden="1" customHeight="1">
      <c r="C188" s="65">
        <v>30</v>
      </c>
      <c r="D188" s="343" t="s">
        <v>60</v>
      </c>
      <c r="E188" s="638"/>
      <c r="F188" s="326" t="s">
        <v>12</v>
      </c>
      <c r="G188" s="304" t="s">
        <v>16</v>
      </c>
      <c r="H188" s="338"/>
      <c r="I188" s="326" t="s">
        <v>12</v>
      </c>
      <c r="J188" s="304" t="s">
        <v>16</v>
      </c>
      <c r="K188" s="329"/>
    </row>
    <row r="189" spans="3:16" ht="15" hidden="1" customHeight="1">
      <c r="C189" s="65">
        <v>31</v>
      </c>
      <c r="D189" s="343" t="s">
        <v>61</v>
      </c>
      <c r="E189" s="638"/>
      <c r="F189" s="326" t="s">
        <v>12</v>
      </c>
      <c r="G189" s="304" t="s">
        <v>16</v>
      </c>
      <c r="H189" s="338"/>
      <c r="I189" s="326" t="s">
        <v>12</v>
      </c>
      <c r="J189" s="304" t="s">
        <v>16</v>
      </c>
      <c r="K189" s="329"/>
    </row>
    <row r="190" spans="3:16" ht="25" hidden="1" customHeight="1">
      <c r="C190" s="65">
        <v>32</v>
      </c>
      <c r="D190" s="144" t="s">
        <v>62</v>
      </c>
      <c r="E190" s="638"/>
      <c r="F190" s="303" t="s">
        <v>39</v>
      </c>
      <c r="G190" s="304" t="s">
        <v>16</v>
      </c>
      <c r="H190" s="340"/>
      <c r="I190" s="303" t="s">
        <v>39</v>
      </c>
      <c r="J190" s="304" t="s">
        <v>16</v>
      </c>
      <c r="K190" s="305"/>
    </row>
    <row r="191" spans="3:16" ht="15" hidden="1" customHeight="1" thickBot="1">
      <c r="C191" s="65">
        <v>33</v>
      </c>
      <c r="D191" s="344" t="s">
        <v>63</v>
      </c>
      <c r="E191" s="643"/>
      <c r="F191" s="345" t="s">
        <v>12</v>
      </c>
      <c r="G191" s="346" t="s">
        <v>16</v>
      </c>
      <c r="H191" s="347"/>
      <c r="I191" s="345" t="s">
        <v>12</v>
      </c>
      <c r="J191" s="346" t="s">
        <v>16</v>
      </c>
      <c r="K191" s="348"/>
    </row>
    <row r="192" spans="3:16" ht="25" hidden="1" customHeight="1" thickTop="1">
      <c r="C192" s="45">
        <v>34</v>
      </c>
      <c r="D192" s="145" t="s">
        <v>64</v>
      </c>
      <c r="E192" s="817" t="s">
        <v>638</v>
      </c>
      <c r="F192" s="61"/>
      <c r="G192" s="62"/>
      <c r="H192" s="163"/>
      <c r="I192" s="61"/>
      <c r="J192" s="63"/>
      <c r="K192" s="164"/>
    </row>
    <row r="193" spans="1:17" ht="15" hidden="1" customHeight="1">
      <c r="C193" s="45"/>
      <c r="D193" s="146" t="s">
        <v>42</v>
      </c>
      <c r="E193" s="64"/>
      <c r="F193" s="1165" t="str">
        <f>"Year "&amp;H$30</f>
        <v>Year 2022</v>
      </c>
      <c r="G193" s="1166"/>
      <c r="H193" s="199" t="e">
        <f>VLOOKUP(H$30,DEPR_RATES,2,FALSE)</f>
        <v>#REF!</v>
      </c>
      <c r="I193" s="1165" t="str">
        <f>"Year "&amp;K$30</f>
        <v>Year 2023</v>
      </c>
      <c r="J193" s="1166"/>
      <c r="K193" s="200" t="e">
        <f>VLOOKUP(K$30,#REF!,2,FALSE)</f>
        <v>#REF!</v>
      </c>
    </row>
    <row r="194" spans="1:17" ht="15" hidden="1" customHeight="1" thickBot="1">
      <c r="C194" s="45">
        <v>35</v>
      </c>
      <c r="D194" s="349" t="s">
        <v>43</v>
      </c>
      <c r="E194" s="645"/>
      <c r="F194" s="350" t="s">
        <v>12</v>
      </c>
      <c r="G194" s="351" t="s">
        <v>13</v>
      </c>
      <c r="H194" s="352" t="e">
        <f>H192*H193</f>
        <v>#REF!</v>
      </c>
      <c r="I194" s="350" t="s">
        <v>12</v>
      </c>
      <c r="J194" s="351" t="s">
        <v>13</v>
      </c>
      <c r="K194" s="353" t="e">
        <f>K192*K193</f>
        <v>#REF!</v>
      </c>
    </row>
    <row r="195" spans="1:17" ht="15" hidden="1" customHeight="1" thickTop="1">
      <c r="C195" s="65">
        <v>36</v>
      </c>
      <c r="D195" s="354" t="s">
        <v>65</v>
      </c>
      <c r="E195" s="639"/>
      <c r="F195" s="57" t="s">
        <v>12</v>
      </c>
      <c r="G195" s="315" t="s">
        <v>13</v>
      </c>
      <c r="H195" s="355"/>
      <c r="I195" s="57" t="s">
        <v>12</v>
      </c>
      <c r="J195" s="315" t="s">
        <v>13</v>
      </c>
      <c r="K195" s="316"/>
    </row>
    <row r="196" spans="1:17" ht="15" hidden="1" customHeight="1">
      <c r="C196" s="65">
        <v>37</v>
      </c>
      <c r="D196" s="343" t="s">
        <v>66</v>
      </c>
      <c r="E196" s="638"/>
      <c r="F196" s="326" t="s">
        <v>12</v>
      </c>
      <c r="G196" s="304" t="s">
        <v>13</v>
      </c>
      <c r="H196" s="356"/>
      <c r="I196" s="326" t="s">
        <v>12</v>
      </c>
      <c r="J196" s="304" t="s">
        <v>13</v>
      </c>
      <c r="K196" s="329"/>
    </row>
    <row r="197" spans="1:17" ht="15" hidden="1" customHeight="1">
      <c r="C197" s="65">
        <v>38</v>
      </c>
      <c r="D197" s="343" t="s">
        <v>67</v>
      </c>
      <c r="E197" s="638"/>
      <c r="F197" s="326" t="s">
        <v>12</v>
      </c>
      <c r="G197" s="304" t="s">
        <v>13</v>
      </c>
      <c r="H197" s="356"/>
      <c r="I197" s="326" t="s">
        <v>12</v>
      </c>
      <c r="J197" s="304" t="s">
        <v>13</v>
      </c>
      <c r="K197" s="329"/>
      <c r="M197" s="768"/>
      <c r="N197" s="777"/>
      <c r="O197" s="778"/>
    </row>
    <row r="198" spans="1:17" s="6" customFormat="1" ht="15" hidden="1" customHeight="1" thickBot="1">
      <c r="A198" s="48"/>
      <c r="B198" s="48"/>
      <c r="C198" s="65">
        <v>39</v>
      </c>
      <c r="D198" s="357"/>
      <c r="E198" s="318" t="s">
        <v>68</v>
      </c>
      <c r="F198" s="318"/>
      <c r="G198" s="275" t="s">
        <v>13</v>
      </c>
      <c r="H198" s="358" t="e">
        <f>SUM(H185,H188,H189,H191,H194,H195,H196,H197)-H190-H186-H187</f>
        <v>#REF!</v>
      </c>
      <c r="I198" s="359"/>
      <c r="J198" s="275" t="s">
        <v>13</v>
      </c>
      <c r="K198" s="360" t="e">
        <f>SUM(K185,K188,K189,K191,K194,K195,K196,K197)-K190-K186-K187</f>
        <v>#REF!</v>
      </c>
      <c r="L198" s="17"/>
      <c r="M198" s="779"/>
      <c r="N198" s="780"/>
      <c r="O198" s="780"/>
      <c r="P198" s="780"/>
      <c r="Q198" s="26"/>
    </row>
    <row r="199" spans="1:17" ht="15" hidden="1" customHeight="1" thickTop="1">
      <c r="C199" s="954">
        <v>40</v>
      </c>
      <c r="D199" s="1052" t="s">
        <v>69</v>
      </c>
      <c r="E199" s="1053"/>
      <c r="F199" s="1053"/>
      <c r="G199" s="1053"/>
      <c r="H199" s="1053"/>
      <c r="I199" s="1053"/>
      <c r="J199" s="1053"/>
      <c r="K199" s="1054"/>
      <c r="M199" s="768"/>
      <c r="N199" s="771"/>
      <c r="O199" s="772"/>
    </row>
    <row r="200" spans="1:17" ht="15" hidden="1" customHeight="1">
      <c r="C200" s="955"/>
      <c r="D200" s="1023" t="s">
        <v>557</v>
      </c>
      <c r="E200" s="1017"/>
      <c r="F200" s="1007" t="s">
        <v>7</v>
      </c>
      <c r="G200" s="1032"/>
      <c r="H200" s="1032"/>
      <c r="I200" s="1032"/>
      <c r="J200" s="1032"/>
      <c r="K200" s="1113"/>
      <c r="M200" s="768"/>
      <c r="N200" s="771"/>
      <c r="O200" s="772"/>
    </row>
    <row r="201" spans="1:17" ht="15" hidden="1" customHeight="1">
      <c r="C201" s="955"/>
      <c r="D201" s="1023" t="s">
        <v>558</v>
      </c>
      <c r="E201" s="1017"/>
      <c r="F201" s="1007" t="s">
        <v>7</v>
      </c>
      <c r="G201" s="1032"/>
      <c r="H201" s="1032"/>
      <c r="I201" s="1032"/>
      <c r="J201" s="1032"/>
      <c r="K201" s="1113"/>
      <c r="M201" s="807" t="s">
        <v>26</v>
      </c>
      <c r="N201" s="808" t="e">
        <f>IF(H198=0,0,K198-H198)</f>
        <v>#REF!</v>
      </c>
      <c r="O201" s="770"/>
    </row>
    <row r="202" spans="1:17" ht="15" hidden="1" customHeight="1" thickBot="1">
      <c r="C202" s="955"/>
      <c r="D202" s="1025" t="s">
        <v>559</v>
      </c>
      <c r="E202" s="1026"/>
      <c r="F202" s="1027" t="s">
        <v>32</v>
      </c>
      <c r="G202" s="1163"/>
      <c r="H202" s="1163"/>
      <c r="I202" s="1163"/>
      <c r="J202" s="1163"/>
      <c r="K202" s="1164"/>
      <c r="M202" s="807" t="s">
        <v>28</v>
      </c>
      <c r="N202" s="809" t="e">
        <f>IF(H198=0,0,(K198-H198)/H198)</f>
        <v>#REF!</v>
      </c>
      <c r="O202" s="772"/>
    </row>
    <row r="203" spans="1:17" ht="15" hidden="1" customHeight="1" thickTop="1">
      <c r="C203" s="131"/>
      <c r="D203" s="169" t="s">
        <v>33</v>
      </c>
      <c r="E203" s="323"/>
      <c r="F203" s="1062" t="e">
        <f>AND(F200="YES",F201="NO",F202="NO")*H198</f>
        <v>#REF!</v>
      </c>
      <c r="G203" s="980"/>
      <c r="H203" s="980"/>
      <c r="I203" s="980"/>
      <c r="J203" s="980"/>
      <c r="K203" s="1063"/>
      <c r="M203" s="768"/>
      <c r="N203" s="771"/>
      <c r="O203" s="772"/>
    </row>
    <row r="204" spans="1:17" ht="15" hidden="1" customHeight="1">
      <c r="C204" s="260"/>
      <c r="D204" s="259" t="s">
        <v>34</v>
      </c>
      <c r="E204" s="222"/>
      <c r="F204" s="1057" t="e">
        <f>AND(F200="NO",F201="YES",F202="NO")*(K198)</f>
        <v>#REF!</v>
      </c>
      <c r="G204" s="1060"/>
      <c r="H204" s="1060"/>
      <c r="I204" s="1060"/>
      <c r="J204" s="1060"/>
      <c r="K204" s="1061"/>
    </row>
    <row r="205" spans="1:17" ht="15" hidden="1" customHeight="1">
      <c r="C205" s="324"/>
      <c r="D205" s="259" t="s">
        <v>35</v>
      </c>
      <c r="E205" s="222"/>
      <c r="F205" s="1057" t="e">
        <f>AND(F200="NO",F201="NO",F202="YES")*(H198+K198)/2</f>
        <v>#REF!</v>
      </c>
      <c r="G205" s="1060"/>
      <c r="H205" s="1060"/>
      <c r="I205" s="1060"/>
      <c r="J205" s="1060"/>
      <c r="K205" s="1061"/>
    </row>
    <row r="206" spans="1:17" ht="15" hidden="1" customHeight="1">
      <c r="C206" s="229"/>
      <c r="D206" s="1228" t="s">
        <v>70</v>
      </c>
      <c r="E206" s="1117"/>
      <c r="F206" s="227"/>
      <c r="G206" s="228"/>
      <c r="H206" s="1111" t="e">
        <f>SUM(F203:K205)</f>
        <v>#REF!</v>
      </c>
      <c r="I206" s="1111"/>
      <c r="J206" s="1111"/>
      <c r="K206" s="1112"/>
      <c r="M206" s="781"/>
      <c r="N206" s="782"/>
      <c r="O206" s="782"/>
    </row>
    <row r="207" spans="1:17" ht="15" hidden="1" customHeight="1">
      <c r="C207" s="599"/>
      <c r="D207" s="600"/>
      <c r="E207" s="601"/>
      <c r="F207" s="602"/>
      <c r="G207" s="603"/>
      <c r="H207" s="51"/>
      <c r="I207" s="51"/>
      <c r="J207" s="51"/>
      <c r="K207" s="59"/>
    </row>
    <row r="208" spans="1:17" ht="15" customHeight="1">
      <c r="C208" s="668">
        <v>5</v>
      </c>
      <c r="D208" s="609" t="s">
        <v>75</v>
      </c>
      <c r="E208" s="1076" t="s">
        <v>663</v>
      </c>
      <c r="F208" s="1077"/>
      <c r="G208" s="611"/>
      <c r="H208" s="612">
        <f>H30</f>
        <v>2022</v>
      </c>
      <c r="I208" s="613"/>
      <c r="J208" s="610"/>
      <c r="K208" s="614">
        <f>K30</f>
        <v>2023</v>
      </c>
    </row>
    <row r="209" spans="1:17" ht="15" customHeight="1">
      <c r="C209" s="45">
        <v>42</v>
      </c>
      <c r="D209" s="608" t="s">
        <v>76</v>
      </c>
      <c r="E209" s="634"/>
      <c r="F209" s="575" t="s">
        <v>12</v>
      </c>
      <c r="G209" s="587" t="s">
        <v>16</v>
      </c>
      <c r="H209" s="579"/>
      <c r="I209" s="575" t="s">
        <v>12</v>
      </c>
      <c r="J209" s="587" t="s">
        <v>16</v>
      </c>
      <c r="K209" s="580"/>
      <c r="M209" s="918" t="str">
        <f>IF(AND(H209&lt;&gt;"",H210&lt;&gt;""),"Enter EITHER Profit or Loss in Prior Year Column","")</f>
        <v/>
      </c>
      <c r="N209" s="920"/>
      <c r="O209" s="920"/>
      <c r="P209" s="920"/>
    </row>
    <row r="210" spans="1:17" ht="15" customHeight="1">
      <c r="C210" s="45">
        <v>43</v>
      </c>
      <c r="D210" s="270" t="s">
        <v>77</v>
      </c>
      <c r="E210" s="638"/>
      <c r="F210" s="361" t="s">
        <v>39</v>
      </c>
      <c r="G210" s="304" t="s">
        <v>16</v>
      </c>
      <c r="H210" s="362"/>
      <c r="I210" s="361" t="s">
        <v>39</v>
      </c>
      <c r="J210" s="304" t="s">
        <v>16</v>
      </c>
      <c r="K210" s="305"/>
      <c r="M210" s="918" t="str">
        <f>IF(AND(K209&lt;&gt;"",K210&lt;&gt;""),"Enter EITHER Profit or Loss in Most Recent Year Column","")</f>
        <v/>
      </c>
      <c r="N210" s="920"/>
      <c r="O210" s="920"/>
      <c r="P210" s="920"/>
    </row>
    <row r="211" spans="1:17" s="6" customFormat="1" ht="15" customHeight="1" thickBot="1">
      <c r="A211" s="48"/>
      <c r="B211" s="48"/>
      <c r="C211" s="45">
        <v>44</v>
      </c>
      <c r="D211" s="363"/>
      <c r="E211" s="330" t="s">
        <v>78</v>
      </c>
      <c r="F211" s="330"/>
      <c r="G211" s="331" t="s">
        <v>13</v>
      </c>
      <c r="H211" s="332">
        <f>SUM(H209-H210)</f>
        <v>0</v>
      </c>
      <c r="I211" s="364"/>
      <c r="J211" s="331" t="s">
        <v>13</v>
      </c>
      <c r="K211" s="334">
        <f>SUM(K209-K210)</f>
        <v>0</v>
      </c>
      <c r="L211" s="17"/>
      <c r="M211" s="1248"/>
      <c r="N211" s="1249"/>
      <c r="O211" s="1249"/>
      <c r="P211" s="1249"/>
      <c r="Q211" s="26"/>
    </row>
    <row r="212" spans="1:17" ht="15" customHeight="1" thickTop="1">
      <c r="C212" s="954">
        <v>45</v>
      </c>
      <c r="D212" s="1020" t="s">
        <v>79</v>
      </c>
      <c r="E212" s="1055"/>
      <c r="F212" s="1055"/>
      <c r="G212" s="1055"/>
      <c r="H212" s="1055"/>
      <c r="I212" s="1055"/>
      <c r="J212" s="1055"/>
      <c r="K212" s="1056"/>
      <c r="M212" s="768"/>
      <c r="N212" s="771"/>
      <c r="O212" s="772"/>
    </row>
    <row r="213" spans="1:17" ht="15" customHeight="1">
      <c r="C213" s="955"/>
      <c r="D213" s="1023" t="s">
        <v>557</v>
      </c>
      <c r="E213" s="1017"/>
      <c r="F213" s="1007" t="s">
        <v>7</v>
      </c>
      <c r="G213" s="1032"/>
      <c r="H213" s="1032"/>
      <c r="I213" s="1032"/>
      <c r="J213" s="1032"/>
      <c r="K213" s="1113"/>
      <c r="M213" s="768"/>
      <c r="N213" s="771"/>
      <c r="O213" s="772"/>
    </row>
    <row r="214" spans="1:17" ht="15" customHeight="1">
      <c r="C214" s="955"/>
      <c r="D214" s="1023" t="s">
        <v>558</v>
      </c>
      <c r="E214" s="1017"/>
      <c r="F214" s="1007" t="s">
        <v>7</v>
      </c>
      <c r="G214" s="1032"/>
      <c r="H214" s="1032"/>
      <c r="I214" s="1032"/>
      <c r="J214" s="1032"/>
      <c r="K214" s="1113"/>
      <c r="M214" s="807" t="s">
        <v>26</v>
      </c>
      <c r="N214" s="808">
        <f>IF(H211=0,0,K211-H211)</f>
        <v>0</v>
      </c>
      <c r="O214" s="770"/>
    </row>
    <row r="215" spans="1:17" ht="15" customHeight="1" thickBot="1">
      <c r="C215" s="955"/>
      <c r="D215" s="1025" t="s">
        <v>559</v>
      </c>
      <c r="E215" s="1026"/>
      <c r="F215" s="1027" t="s">
        <v>32</v>
      </c>
      <c r="G215" s="1163"/>
      <c r="H215" s="1163"/>
      <c r="I215" s="1163"/>
      <c r="J215" s="1163"/>
      <c r="K215" s="1164"/>
      <c r="M215" s="807" t="s">
        <v>28</v>
      </c>
      <c r="N215" s="809">
        <f>IF(H211=0,0,(K211-H211)/H211)</f>
        <v>0</v>
      </c>
      <c r="O215" s="772"/>
    </row>
    <row r="216" spans="1:17" ht="15" hidden="1" customHeight="1" thickTop="1">
      <c r="C216" s="131"/>
      <c r="D216" s="169" t="s">
        <v>33</v>
      </c>
      <c r="E216" s="323"/>
      <c r="F216" s="1062">
        <f>AND(F213="YES",F214="NO",F215="NO")*H211</f>
        <v>0</v>
      </c>
      <c r="G216" s="980"/>
      <c r="H216" s="980"/>
      <c r="I216" s="980"/>
      <c r="J216" s="980"/>
      <c r="K216" s="1063"/>
      <c r="M216" s="768"/>
      <c r="N216" s="771"/>
      <c r="O216" s="772"/>
    </row>
    <row r="217" spans="1:17" ht="15" hidden="1" customHeight="1">
      <c r="C217" s="260"/>
      <c r="D217" s="259" t="s">
        <v>34</v>
      </c>
      <c r="E217" s="222"/>
      <c r="F217" s="1057">
        <f>AND(F213="NO",F214="YES",F215="NO")*(K211)</f>
        <v>0</v>
      </c>
      <c r="G217" s="1060"/>
      <c r="H217" s="1060"/>
      <c r="I217" s="1060"/>
      <c r="J217" s="1060"/>
      <c r="K217" s="1061"/>
    </row>
    <row r="218" spans="1:17" ht="15" hidden="1" customHeight="1">
      <c r="C218" s="324"/>
      <c r="D218" s="259" t="s">
        <v>35</v>
      </c>
      <c r="E218" s="222"/>
      <c r="F218" s="1057">
        <f>AND(F213="NO",F214="NO",F215="YES")*(H211+K211)/2</f>
        <v>0</v>
      </c>
      <c r="G218" s="1060"/>
      <c r="H218" s="1060"/>
      <c r="I218" s="1060"/>
      <c r="J218" s="1060"/>
      <c r="K218" s="1061"/>
    </row>
    <row r="219" spans="1:17" ht="15" customHeight="1" thickTop="1">
      <c r="C219" s="365"/>
      <c r="D219" s="1116" t="s">
        <v>80</v>
      </c>
      <c r="E219" s="1117"/>
      <c r="F219" s="366"/>
      <c r="G219" s="367"/>
      <c r="H219" s="1103">
        <f>SUM(F216:K218)</f>
        <v>0</v>
      </c>
      <c r="I219" s="1103"/>
      <c r="J219" s="1103"/>
      <c r="K219" s="1104"/>
      <c r="M219" s="781"/>
      <c r="N219" s="782"/>
      <c r="O219" s="782"/>
    </row>
    <row r="220" spans="1:17" ht="15" customHeight="1">
      <c r="C220" s="49"/>
      <c r="D220" s="148"/>
      <c r="E220" s="158"/>
      <c r="F220" s="66"/>
      <c r="G220" s="67"/>
      <c r="H220" s="51"/>
      <c r="I220" s="51"/>
      <c r="J220" s="51"/>
      <c r="K220" s="59"/>
    </row>
    <row r="221" spans="1:17" ht="15" customHeight="1">
      <c r="C221" s="668">
        <v>6</v>
      </c>
      <c r="D221" s="581" t="s">
        <v>81</v>
      </c>
      <c r="E221" s="1076" t="s">
        <v>663</v>
      </c>
      <c r="F221" s="1077"/>
      <c r="G221" s="615"/>
      <c r="H221" s="592">
        <f>H30</f>
        <v>2022</v>
      </c>
      <c r="I221" s="616"/>
      <c r="J221" s="590"/>
      <c r="K221" s="607">
        <f>K30</f>
        <v>2023</v>
      </c>
    </row>
    <row r="222" spans="1:17" ht="15" customHeight="1">
      <c r="C222" s="45">
        <v>47</v>
      </c>
      <c r="D222" s="608" t="s">
        <v>82</v>
      </c>
      <c r="E222" s="634"/>
      <c r="F222" s="575" t="s">
        <v>12</v>
      </c>
      <c r="G222" s="587" t="s">
        <v>16</v>
      </c>
      <c r="H222" s="579"/>
      <c r="I222" s="575" t="s">
        <v>12</v>
      </c>
      <c r="J222" s="587" t="s">
        <v>16</v>
      </c>
      <c r="K222" s="580"/>
    </row>
    <row r="223" spans="1:17" s="6" customFormat="1" ht="15" customHeight="1" thickBot="1">
      <c r="A223" s="48"/>
      <c r="B223" s="48"/>
      <c r="C223" s="45">
        <v>48</v>
      </c>
      <c r="D223" s="363"/>
      <c r="E223" s="330" t="s">
        <v>83</v>
      </c>
      <c r="F223" s="330"/>
      <c r="G223" s="331" t="s">
        <v>13</v>
      </c>
      <c r="H223" s="332">
        <f>SUM(H222)</f>
        <v>0</v>
      </c>
      <c r="I223" s="364"/>
      <c r="J223" s="331" t="s">
        <v>13</v>
      </c>
      <c r="K223" s="334">
        <f>SUM(K222)</f>
        <v>0</v>
      </c>
      <c r="L223" s="17"/>
      <c r="M223" s="779"/>
      <c r="N223" s="780"/>
      <c r="O223" s="780"/>
      <c r="P223" s="780"/>
      <c r="Q223" s="26"/>
    </row>
    <row r="224" spans="1:17" ht="15" customHeight="1" thickTop="1">
      <c r="C224" s="954">
        <v>49</v>
      </c>
      <c r="D224" s="1020" t="s">
        <v>84</v>
      </c>
      <c r="E224" s="1055"/>
      <c r="F224" s="1055"/>
      <c r="G224" s="1055"/>
      <c r="H224" s="1055"/>
      <c r="I224" s="1055"/>
      <c r="J224" s="1055"/>
      <c r="K224" s="1056"/>
      <c r="M224" s="768"/>
      <c r="N224" s="771"/>
      <c r="O224" s="772"/>
    </row>
    <row r="225" spans="3:15" ht="15" customHeight="1">
      <c r="C225" s="955"/>
      <c r="D225" s="1023" t="s">
        <v>557</v>
      </c>
      <c r="E225" s="1017"/>
      <c r="F225" s="1007" t="s">
        <v>7</v>
      </c>
      <c r="G225" s="1032"/>
      <c r="H225" s="1032"/>
      <c r="I225" s="1032"/>
      <c r="J225" s="1032"/>
      <c r="K225" s="1113"/>
      <c r="M225" s="768"/>
      <c r="N225" s="771"/>
      <c r="O225" s="772"/>
    </row>
    <row r="226" spans="3:15" ht="15" customHeight="1">
      <c r="C226" s="955"/>
      <c r="D226" s="1023" t="s">
        <v>558</v>
      </c>
      <c r="E226" s="1017"/>
      <c r="F226" s="1007" t="s">
        <v>7</v>
      </c>
      <c r="G226" s="1032"/>
      <c r="H226" s="1032"/>
      <c r="I226" s="1032"/>
      <c r="J226" s="1032"/>
      <c r="K226" s="1113"/>
      <c r="M226" s="807" t="s">
        <v>26</v>
      </c>
      <c r="N226" s="808">
        <f>IF(H223=0,0,K223-H223)</f>
        <v>0</v>
      </c>
      <c r="O226" s="770"/>
    </row>
    <row r="227" spans="3:15" ht="15" customHeight="1" thickBot="1">
      <c r="C227" s="955"/>
      <c r="D227" s="1025" t="s">
        <v>559</v>
      </c>
      <c r="E227" s="1026"/>
      <c r="F227" s="1027" t="s">
        <v>32</v>
      </c>
      <c r="G227" s="1163"/>
      <c r="H227" s="1163"/>
      <c r="I227" s="1163"/>
      <c r="J227" s="1163"/>
      <c r="K227" s="1164"/>
      <c r="M227" s="807" t="s">
        <v>28</v>
      </c>
      <c r="N227" s="809">
        <f>IF(H223=0,0,(K223-H223)/H223)</f>
        <v>0</v>
      </c>
      <c r="O227" s="772"/>
    </row>
    <row r="228" spans="3:15" ht="15" hidden="1" customHeight="1">
      <c r="C228" s="131"/>
      <c r="D228" s="169" t="s">
        <v>33</v>
      </c>
      <c r="E228" s="323"/>
      <c r="F228" s="1062">
        <f>AND(F225="YES",F226="NO",F227="NO")*H223</f>
        <v>0</v>
      </c>
      <c r="G228" s="980"/>
      <c r="H228" s="980"/>
      <c r="I228" s="980"/>
      <c r="J228" s="980"/>
      <c r="K228" s="1063"/>
      <c r="M228" s="768"/>
      <c r="N228" s="771"/>
      <c r="O228" s="772"/>
    </row>
    <row r="229" spans="3:15" ht="15" hidden="1" customHeight="1">
      <c r="C229" s="260"/>
      <c r="D229" s="259" t="s">
        <v>34</v>
      </c>
      <c r="E229" s="222"/>
      <c r="F229" s="1057">
        <f>AND(F225="NO",F226="YES",F227="NO")*(K223)</f>
        <v>0</v>
      </c>
      <c r="G229" s="1060"/>
      <c r="H229" s="1060"/>
      <c r="I229" s="1060"/>
      <c r="J229" s="1060"/>
      <c r="K229" s="1061"/>
    </row>
    <row r="230" spans="3:15" ht="15" hidden="1" customHeight="1">
      <c r="C230" s="324"/>
      <c r="D230" s="259" t="s">
        <v>35</v>
      </c>
      <c r="E230" s="222"/>
      <c r="F230" s="1057">
        <f>AND(F225="NO",F226="NO",F227="YES")*(H223+K223)/2</f>
        <v>0</v>
      </c>
      <c r="G230" s="1060"/>
      <c r="H230" s="1060"/>
      <c r="I230" s="1060"/>
      <c r="J230" s="1060"/>
      <c r="K230" s="1061"/>
    </row>
    <row r="231" spans="3:15" ht="15" customHeight="1" thickTop="1">
      <c r="C231" s="230">
        <v>50</v>
      </c>
      <c r="D231" s="1116" t="s">
        <v>85</v>
      </c>
      <c r="E231" s="1117"/>
      <c r="F231" s="227"/>
      <c r="G231" s="228"/>
      <c r="H231" s="1111">
        <f>SUM(F228:K230)</f>
        <v>0</v>
      </c>
      <c r="I231" s="1111"/>
      <c r="J231" s="1111"/>
      <c r="K231" s="1112"/>
      <c r="M231" s="781"/>
      <c r="N231" s="782"/>
      <c r="O231" s="782"/>
    </row>
    <row r="232" spans="3:15" ht="15" customHeight="1">
      <c r="C232" s="49"/>
      <c r="D232" s="148"/>
      <c r="E232" s="158"/>
      <c r="F232" s="66"/>
      <c r="G232" s="67"/>
      <c r="H232" s="51"/>
      <c r="I232" s="51"/>
      <c r="J232" s="51"/>
      <c r="K232" s="59"/>
    </row>
    <row r="233" spans="3:15" ht="15" customHeight="1">
      <c r="C233" s="668">
        <v>7</v>
      </c>
      <c r="D233" s="581" t="s">
        <v>86</v>
      </c>
      <c r="E233" s="1076" t="s">
        <v>663</v>
      </c>
      <c r="F233" s="1077"/>
      <c r="G233" s="615"/>
      <c r="H233" s="592">
        <f>H30</f>
        <v>2022</v>
      </c>
      <c r="I233" s="616"/>
      <c r="J233" s="590"/>
      <c r="K233" s="607">
        <f>K30</f>
        <v>2023</v>
      </c>
    </row>
    <row r="234" spans="3:15" ht="15" customHeight="1">
      <c r="C234" s="45">
        <v>51</v>
      </c>
      <c r="D234" s="608" t="s">
        <v>87</v>
      </c>
      <c r="E234" s="634"/>
      <c r="F234" s="575" t="s">
        <v>12</v>
      </c>
      <c r="G234" s="587" t="s">
        <v>16</v>
      </c>
      <c r="H234" s="579"/>
      <c r="I234" s="575" t="s">
        <v>12</v>
      </c>
      <c r="J234" s="587" t="s">
        <v>16</v>
      </c>
      <c r="K234" s="580"/>
    </row>
    <row r="235" spans="3:15" ht="15" customHeight="1">
      <c r="C235" s="45">
        <v>52</v>
      </c>
      <c r="D235" s="325" t="s">
        <v>88</v>
      </c>
      <c r="E235" s="638"/>
      <c r="F235" s="361" t="s">
        <v>39</v>
      </c>
      <c r="G235" s="304" t="s">
        <v>16</v>
      </c>
      <c r="H235" s="362"/>
      <c r="I235" s="361" t="s">
        <v>39</v>
      </c>
      <c r="J235" s="304" t="s">
        <v>16</v>
      </c>
      <c r="K235" s="305"/>
    </row>
    <row r="236" spans="3:15" ht="15" customHeight="1">
      <c r="C236" s="45">
        <v>53</v>
      </c>
      <c r="D236" s="317" t="s">
        <v>89</v>
      </c>
      <c r="E236" s="638"/>
      <c r="F236" s="326" t="s">
        <v>12</v>
      </c>
      <c r="G236" s="304" t="s">
        <v>13</v>
      </c>
      <c r="H236" s="368"/>
      <c r="I236" s="326" t="s">
        <v>12</v>
      </c>
      <c r="J236" s="304" t="s">
        <v>13</v>
      </c>
      <c r="K236" s="329"/>
    </row>
    <row r="237" spans="3:15" ht="15" customHeight="1" thickBot="1">
      <c r="C237" s="45">
        <v>54</v>
      </c>
      <c r="D237" s="231"/>
      <c r="E237" s="330" t="s">
        <v>90</v>
      </c>
      <c r="F237" s="369"/>
      <c r="G237" s="331" t="s">
        <v>13</v>
      </c>
      <c r="H237" s="332">
        <f>SUM(H234-H235+H236)</f>
        <v>0</v>
      </c>
      <c r="I237" s="364"/>
      <c r="J237" s="331" t="s">
        <v>13</v>
      </c>
      <c r="K237" s="334">
        <f>SUM(K234-K235+K236)</f>
        <v>0</v>
      </c>
      <c r="M237" s="773"/>
      <c r="N237" s="757"/>
    </row>
    <row r="238" spans="3:15" ht="15" customHeight="1" thickTop="1">
      <c r="C238" s="954">
        <v>55</v>
      </c>
      <c r="D238" s="1020" t="s">
        <v>645</v>
      </c>
      <c r="E238" s="1055"/>
      <c r="F238" s="1055"/>
      <c r="G238" s="1055"/>
      <c r="H238" s="1055"/>
      <c r="I238" s="1055"/>
      <c r="J238" s="1055"/>
      <c r="K238" s="1056"/>
      <c r="M238" s="768"/>
      <c r="N238" s="771"/>
      <c r="O238" s="772"/>
    </row>
    <row r="239" spans="3:15" ht="15" customHeight="1">
      <c r="C239" s="955"/>
      <c r="D239" s="1023" t="s">
        <v>557</v>
      </c>
      <c r="E239" s="1017"/>
      <c r="F239" s="1007" t="s">
        <v>7</v>
      </c>
      <c r="G239" s="1032"/>
      <c r="H239" s="1032"/>
      <c r="I239" s="1032"/>
      <c r="J239" s="1032"/>
      <c r="K239" s="1113"/>
      <c r="M239" s="768"/>
      <c r="N239" s="771"/>
      <c r="O239" s="772"/>
    </row>
    <row r="240" spans="3:15" ht="15" customHeight="1">
      <c r="C240" s="955"/>
      <c r="D240" s="1023" t="s">
        <v>558</v>
      </c>
      <c r="E240" s="1017"/>
      <c r="F240" s="1007" t="s">
        <v>7</v>
      </c>
      <c r="G240" s="1032"/>
      <c r="H240" s="1032"/>
      <c r="I240" s="1032"/>
      <c r="J240" s="1032"/>
      <c r="K240" s="1113"/>
      <c r="M240" s="807" t="s">
        <v>26</v>
      </c>
      <c r="N240" s="808">
        <f>IF(H237=0,0,K237-H237)</f>
        <v>0</v>
      </c>
      <c r="O240" s="772"/>
    </row>
    <row r="241" spans="3:16" ht="15" customHeight="1" thickBot="1">
      <c r="C241" s="955"/>
      <c r="D241" s="1025" t="s">
        <v>559</v>
      </c>
      <c r="E241" s="1026"/>
      <c r="F241" s="1027" t="s">
        <v>32</v>
      </c>
      <c r="G241" s="1163"/>
      <c r="H241" s="1163"/>
      <c r="I241" s="1163"/>
      <c r="J241" s="1163"/>
      <c r="K241" s="1164"/>
      <c r="M241" s="807" t="s">
        <v>28</v>
      </c>
      <c r="N241" s="809">
        <f>IF(H237=0,0,(K237-H237)/H237)</f>
        <v>0</v>
      </c>
      <c r="O241" s="783"/>
    </row>
    <row r="242" spans="3:16" ht="15" hidden="1" customHeight="1">
      <c r="C242" s="131"/>
      <c r="D242" s="169" t="s">
        <v>33</v>
      </c>
      <c r="E242" s="323"/>
      <c r="F242" s="1062">
        <f>AND(F239="YES",F240="NO",F241="NO")*H237</f>
        <v>0</v>
      </c>
      <c r="G242" s="980"/>
      <c r="H242" s="980"/>
      <c r="I242" s="980"/>
      <c r="J242" s="980"/>
      <c r="K242" s="1063"/>
      <c r="M242" s="768"/>
      <c r="N242" s="771"/>
      <c r="O242" s="772"/>
    </row>
    <row r="243" spans="3:16" ht="15" hidden="1" customHeight="1">
      <c r="C243" s="260"/>
      <c r="D243" s="259" t="s">
        <v>34</v>
      </c>
      <c r="E243" s="222"/>
      <c r="F243" s="1057">
        <f>AND(F239="NO",F240="YES",F241="NO")*(K237)</f>
        <v>0</v>
      </c>
      <c r="G243" s="1060"/>
      <c r="H243" s="1060"/>
      <c r="I243" s="1060"/>
      <c r="J243" s="1060"/>
      <c r="K243" s="1061"/>
      <c r="O243" s="772"/>
    </row>
    <row r="244" spans="3:16" ht="15" hidden="1" customHeight="1">
      <c r="C244" s="324"/>
      <c r="D244" s="259" t="s">
        <v>35</v>
      </c>
      <c r="E244" s="222"/>
      <c r="F244" s="1057">
        <f>AND(F239="NO",F240="NO",F241="YES")*(H237+K237)/2</f>
        <v>0</v>
      </c>
      <c r="G244" s="1060"/>
      <c r="H244" s="1060"/>
      <c r="I244" s="1060"/>
      <c r="J244" s="1060"/>
      <c r="K244" s="1061"/>
      <c r="O244" s="783"/>
    </row>
    <row r="245" spans="3:16" ht="15" customHeight="1" thickTop="1">
      <c r="C245" s="365">
        <v>56</v>
      </c>
      <c r="D245" s="1116" t="s">
        <v>91</v>
      </c>
      <c r="E245" s="1117"/>
      <c r="F245" s="227"/>
      <c r="G245" s="228"/>
      <c r="H245" s="1111">
        <f>SUM(F242:K244)</f>
        <v>0</v>
      </c>
      <c r="I245" s="1111"/>
      <c r="J245" s="1111"/>
      <c r="K245" s="1112"/>
      <c r="M245" s="781"/>
      <c r="N245" s="782"/>
      <c r="O245" s="784"/>
    </row>
    <row r="246" spans="3:16" ht="15" customHeight="1">
      <c r="C246" s="370"/>
      <c r="D246" s="371"/>
      <c r="E246" s="372"/>
      <c r="F246" s="373"/>
      <c r="G246" s="374"/>
      <c r="H246" s="301"/>
      <c r="I246" s="301"/>
      <c r="J246" s="301"/>
      <c r="K246" s="375"/>
    </row>
    <row r="247" spans="3:16" ht="15" customHeight="1">
      <c r="C247" s="376"/>
      <c r="D247" s="377" t="s">
        <v>639</v>
      </c>
      <c r="E247" s="378"/>
      <c r="F247" s="379"/>
      <c r="G247" s="380"/>
      <c r="H247" s="381"/>
      <c r="I247" s="1231"/>
      <c r="J247" s="1232"/>
      <c r="K247" s="1233"/>
    </row>
    <row r="248" spans="3:16" ht="15" customHeight="1">
      <c r="C248" s="245"/>
      <c r="D248" s="246"/>
      <c r="E248" s="245"/>
      <c r="F248" s="245"/>
      <c r="G248" s="247"/>
      <c r="H248" s="1229" t="s">
        <v>554</v>
      </c>
      <c r="I248" s="1230"/>
      <c r="J248" s="1230"/>
      <c r="K248" s="1230"/>
    </row>
    <row r="249" spans="3:16" ht="15" customHeight="1">
      <c r="C249" s="37"/>
      <c r="D249" s="147"/>
      <c r="E249" s="37"/>
      <c r="F249" s="37"/>
      <c r="G249" s="76"/>
      <c r="H249" s="248"/>
      <c r="I249" s="249"/>
      <c r="J249" s="249"/>
      <c r="K249" s="249"/>
    </row>
    <row r="250" spans="3:16" ht="15" customHeight="1">
      <c r="C250" s="668">
        <v>8</v>
      </c>
      <c r="D250" s="620" t="s">
        <v>92</v>
      </c>
      <c r="E250" s="1076" t="s">
        <v>663</v>
      </c>
      <c r="F250" s="1077"/>
      <c r="G250" s="621"/>
      <c r="H250" s="622">
        <f>H30</f>
        <v>2022</v>
      </c>
      <c r="I250" s="623"/>
      <c r="J250" s="621"/>
      <c r="K250" s="624">
        <f>K30</f>
        <v>2023</v>
      </c>
    </row>
    <row r="251" spans="3:16" ht="15" customHeight="1">
      <c r="C251" s="45">
        <v>57</v>
      </c>
      <c r="D251" s="617" t="s">
        <v>93</v>
      </c>
      <c r="E251" s="634"/>
      <c r="F251" s="575" t="s">
        <v>12</v>
      </c>
      <c r="G251" s="618" t="s">
        <v>13</v>
      </c>
      <c r="H251" s="579"/>
      <c r="I251" s="619" t="s">
        <v>12</v>
      </c>
      <c r="J251" s="618" t="s">
        <v>13</v>
      </c>
      <c r="K251" s="580"/>
      <c r="M251" s="918" t="str">
        <f>IF(AND(H251&lt;&gt;"",H252&lt;&gt;""),"Enter Either Profit OR Loss in Prior Year Column","")</f>
        <v/>
      </c>
      <c r="N251" s="920"/>
      <c r="O251" s="920"/>
      <c r="P251" s="920"/>
    </row>
    <row r="252" spans="3:16" ht="15" customHeight="1">
      <c r="C252" s="45">
        <v>58</v>
      </c>
      <c r="D252" s="382" t="s">
        <v>94</v>
      </c>
      <c r="E252" s="638"/>
      <c r="F252" s="384" t="s">
        <v>39</v>
      </c>
      <c r="G252" s="383" t="s">
        <v>13</v>
      </c>
      <c r="H252" s="362"/>
      <c r="I252" s="361" t="s">
        <v>39</v>
      </c>
      <c r="J252" s="383" t="s">
        <v>13</v>
      </c>
      <c r="K252" s="305"/>
      <c r="M252" s="918" t="str">
        <f>IF(AND(K251&lt;&gt;"",K252&lt;&gt;""),"Enter Either Profit OR Loss in Most Recent Year Column","")</f>
        <v/>
      </c>
      <c r="N252" s="919"/>
      <c r="O252" s="919"/>
      <c r="P252" s="919"/>
    </row>
    <row r="253" spans="3:16" ht="15" customHeight="1">
      <c r="C253" s="1141">
        <v>59</v>
      </c>
      <c r="D253" s="1118" t="s">
        <v>95</v>
      </c>
      <c r="E253" s="1119"/>
      <c r="F253" s="1122" t="s">
        <v>12</v>
      </c>
      <c r="G253" s="1107" t="s">
        <v>16</v>
      </c>
      <c r="H253" s="1105"/>
      <c r="I253" s="1122" t="s">
        <v>12</v>
      </c>
      <c r="J253" s="1107" t="s">
        <v>16</v>
      </c>
      <c r="K253" s="1109"/>
    </row>
    <row r="254" spans="3:16" ht="15" customHeight="1">
      <c r="C254" s="1141"/>
      <c r="D254" s="1120"/>
      <c r="E254" s="1121"/>
      <c r="F254" s="1123"/>
      <c r="G254" s="1108"/>
      <c r="H254" s="1106"/>
      <c r="I254" s="1123"/>
      <c r="J254" s="1108"/>
      <c r="K254" s="1110"/>
    </row>
    <row r="255" spans="3:16" ht="15" customHeight="1">
      <c r="C255" s="45">
        <v>60</v>
      </c>
      <c r="D255" s="386" t="s">
        <v>59</v>
      </c>
      <c r="E255" s="638"/>
      <c r="F255" s="384" t="s">
        <v>39</v>
      </c>
      <c r="G255" s="383" t="s">
        <v>13</v>
      </c>
      <c r="H255" s="362"/>
      <c r="I255" s="384" t="s">
        <v>39</v>
      </c>
      <c r="J255" s="383" t="s">
        <v>13</v>
      </c>
      <c r="K255" s="305"/>
    </row>
    <row r="256" spans="3:16" ht="15" customHeight="1">
      <c r="C256" s="45">
        <v>61</v>
      </c>
      <c r="D256" s="343" t="s">
        <v>96</v>
      </c>
      <c r="E256" s="638"/>
      <c r="F256" s="326" t="s">
        <v>12</v>
      </c>
      <c r="G256" s="304" t="s">
        <v>16</v>
      </c>
      <c r="H256" s="328"/>
      <c r="I256" s="326" t="s">
        <v>12</v>
      </c>
      <c r="J256" s="304" t="s">
        <v>16</v>
      </c>
      <c r="K256" s="329"/>
    </row>
    <row r="257" spans="3:15" ht="15" customHeight="1">
      <c r="C257" s="45">
        <v>62</v>
      </c>
      <c r="D257" s="343" t="s">
        <v>97</v>
      </c>
      <c r="E257" s="638"/>
      <c r="F257" s="326" t="s">
        <v>12</v>
      </c>
      <c r="G257" s="383" t="s">
        <v>13</v>
      </c>
      <c r="H257" s="328"/>
      <c r="I257" s="326" t="s">
        <v>12</v>
      </c>
      <c r="J257" s="383" t="s">
        <v>13</v>
      </c>
      <c r="K257" s="329"/>
    </row>
    <row r="258" spans="3:15" ht="15" customHeight="1">
      <c r="C258" s="45">
        <v>63</v>
      </c>
      <c r="D258" s="343" t="s">
        <v>98</v>
      </c>
      <c r="E258" s="638"/>
      <c r="F258" s="326" t="s">
        <v>12</v>
      </c>
      <c r="G258" s="383" t="s">
        <v>13</v>
      </c>
      <c r="H258" s="328"/>
      <c r="I258" s="326" t="s">
        <v>12</v>
      </c>
      <c r="J258" s="383" t="s">
        <v>13</v>
      </c>
      <c r="K258" s="329"/>
    </row>
    <row r="259" spans="3:15" ht="15" customHeight="1">
      <c r="C259" s="45">
        <v>64</v>
      </c>
      <c r="D259" s="343" t="s">
        <v>99</v>
      </c>
      <c r="E259" s="638"/>
      <c r="F259" s="326" t="s">
        <v>12</v>
      </c>
      <c r="G259" s="383" t="s">
        <v>13</v>
      </c>
      <c r="H259" s="328"/>
      <c r="I259" s="326" t="s">
        <v>12</v>
      </c>
      <c r="J259" s="383" t="s">
        <v>13</v>
      </c>
      <c r="K259" s="329"/>
    </row>
    <row r="260" spans="3:15" ht="15" customHeight="1">
      <c r="C260" s="45">
        <v>65</v>
      </c>
      <c r="D260" s="343" t="s">
        <v>100</v>
      </c>
      <c r="E260" s="638"/>
      <c r="F260" s="326" t="s">
        <v>12</v>
      </c>
      <c r="G260" s="383" t="s">
        <v>13</v>
      </c>
      <c r="H260" s="328"/>
      <c r="I260" s="326" t="s">
        <v>12</v>
      </c>
      <c r="J260" s="383" t="s">
        <v>13</v>
      </c>
      <c r="K260" s="329"/>
    </row>
    <row r="261" spans="3:15" ht="15" customHeight="1" thickBot="1">
      <c r="C261" s="45">
        <v>66</v>
      </c>
      <c r="D261" s="387"/>
      <c r="E261" s="318" t="s">
        <v>101</v>
      </c>
      <c r="F261" s="388"/>
      <c r="G261" s="383" t="s">
        <v>13</v>
      </c>
      <c r="H261" s="320">
        <f>SUM(H251+H253+H256+H257+H258+H259+H260)-H252-H255</f>
        <v>0</v>
      </c>
      <c r="I261" s="321"/>
      <c r="J261" s="383" t="s">
        <v>13</v>
      </c>
      <c r="K261" s="322">
        <f>SUM(K251+K253+K256+K257+K258+K259+K260)-K252-K255</f>
        <v>0</v>
      </c>
      <c r="M261" s="773"/>
      <c r="N261" s="757"/>
    </row>
    <row r="262" spans="3:15" ht="15" customHeight="1" thickTop="1">
      <c r="C262" s="954">
        <v>67</v>
      </c>
      <c r="D262" s="1020" t="s">
        <v>102</v>
      </c>
      <c r="E262" s="1055"/>
      <c r="F262" s="1055"/>
      <c r="G262" s="1055"/>
      <c r="H262" s="1055"/>
      <c r="I262" s="1055"/>
      <c r="J262" s="1055"/>
      <c r="K262" s="1056"/>
      <c r="M262" s="768"/>
      <c r="N262" s="771"/>
      <c r="O262" s="772"/>
    </row>
    <row r="263" spans="3:15" ht="15" customHeight="1">
      <c r="C263" s="955"/>
      <c r="D263" s="1023" t="s">
        <v>557</v>
      </c>
      <c r="E263" s="1017"/>
      <c r="F263" s="1007" t="s">
        <v>7</v>
      </c>
      <c r="G263" s="1032"/>
      <c r="H263" s="1032"/>
      <c r="I263" s="1032"/>
      <c r="J263" s="1032"/>
      <c r="K263" s="1113"/>
      <c r="M263" s="768"/>
      <c r="N263" s="771"/>
      <c r="O263" s="772"/>
    </row>
    <row r="264" spans="3:15" ht="15" customHeight="1">
      <c r="C264" s="955"/>
      <c r="D264" s="1023" t="s">
        <v>558</v>
      </c>
      <c r="E264" s="1017"/>
      <c r="F264" s="1007" t="s">
        <v>7</v>
      </c>
      <c r="G264" s="1032"/>
      <c r="H264" s="1032"/>
      <c r="I264" s="1032"/>
      <c r="J264" s="1032"/>
      <c r="K264" s="1113"/>
      <c r="M264" s="807" t="s">
        <v>26</v>
      </c>
      <c r="N264" s="808">
        <f>IF(H261=0,0,K261-H261)</f>
        <v>0</v>
      </c>
      <c r="O264" s="770"/>
    </row>
    <row r="265" spans="3:15" ht="15" customHeight="1" thickBot="1">
      <c r="C265" s="955"/>
      <c r="D265" s="1025" t="s">
        <v>559</v>
      </c>
      <c r="E265" s="1026"/>
      <c r="F265" s="1027" t="s">
        <v>32</v>
      </c>
      <c r="G265" s="1163"/>
      <c r="H265" s="1163"/>
      <c r="I265" s="1163"/>
      <c r="J265" s="1163"/>
      <c r="K265" s="1164"/>
      <c r="M265" s="807" t="s">
        <v>28</v>
      </c>
      <c r="N265" s="809">
        <f>IF(H261=0,0,(K261-H261)/H261)</f>
        <v>0</v>
      </c>
      <c r="O265" s="772"/>
    </row>
    <row r="266" spans="3:15" ht="15" hidden="1" customHeight="1">
      <c r="C266" s="131"/>
      <c r="D266" s="389" t="s">
        <v>33</v>
      </c>
      <c r="E266" s="269"/>
      <c r="F266" s="979">
        <f>AND(F263="YES",F264="NO",F265="NO")*H261</f>
        <v>0</v>
      </c>
      <c r="G266" s="980"/>
      <c r="H266" s="980"/>
      <c r="I266" s="980"/>
      <c r="J266" s="980"/>
      <c r="K266" s="981"/>
      <c r="M266" s="768"/>
      <c r="N266" s="771"/>
      <c r="O266" s="772"/>
    </row>
    <row r="267" spans="3:15" ht="15" hidden="1" customHeight="1">
      <c r="C267" s="260"/>
      <c r="D267" s="259" t="s">
        <v>34</v>
      </c>
      <c r="E267" s="222"/>
      <c r="F267" s="1057">
        <f>AND(F263="NO",F264="YES",F265="NO")*(K261)</f>
        <v>0</v>
      </c>
      <c r="G267" s="1060"/>
      <c r="H267" s="1060"/>
      <c r="I267" s="1060"/>
      <c r="J267" s="1060"/>
      <c r="K267" s="1061"/>
    </row>
    <row r="268" spans="3:15" ht="15" hidden="1" customHeight="1">
      <c r="C268" s="324"/>
      <c r="D268" s="259" t="s">
        <v>35</v>
      </c>
      <c r="E268" s="222"/>
      <c r="F268" s="1057">
        <f>AND(F263="NO",F264="NO",F265="YES")*(H261+K261)/2</f>
        <v>0</v>
      </c>
      <c r="G268" s="1060"/>
      <c r="H268" s="1060"/>
      <c r="I268" s="1060"/>
      <c r="J268" s="1060"/>
      <c r="K268" s="1061"/>
    </row>
    <row r="269" spans="3:15" ht="15" customHeight="1" thickTop="1">
      <c r="C269" s="232">
        <v>68</v>
      </c>
      <c r="D269" s="1114" t="s">
        <v>103</v>
      </c>
      <c r="E269" s="1115"/>
      <c r="F269" s="390"/>
      <c r="G269" s="391"/>
      <c r="H269" s="1093">
        <f>SUM(F266:K268)</f>
        <v>0</v>
      </c>
      <c r="I269" s="1093"/>
      <c r="J269" s="1093"/>
      <c r="K269" s="1094"/>
      <c r="M269" s="781"/>
      <c r="N269" s="782"/>
      <c r="O269" s="782"/>
    </row>
    <row r="270" spans="3:15" ht="15" customHeight="1">
      <c r="C270" s="49"/>
      <c r="D270" s="165"/>
      <c r="E270" s="165"/>
      <c r="F270" s="68"/>
      <c r="G270" s="69"/>
      <c r="H270" s="166"/>
      <c r="I270" s="166"/>
      <c r="J270" s="166"/>
      <c r="K270" s="167"/>
      <c r="M270" s="768"/>
      <c r="N270" s="771"/>
      <c r="O270" s="772"/>
    </row>
    <row r="271" spans="3:15" ht="15.6">
      <c r="C271" s="37"/>
      <c r="D271" s="149"/>
      <c r="E271" s="71"/>
      <c r="F271" s="71"/>
      <c r="G271" s="72"/>
      <c r="H271" s="243" t="s">
        <v>8</v>
      </c>
      <c r="I271" s="51"/>
      <c r="J271" s="629"/>
      <c r="K271" s="574" t="s">
        <v>9</v>
      </c>
    </row>
    <row r="272" spans="3:15" ht="15" customHeight="1">
      <c r="C272" s="668">
        <v>9</v>
      </c>
      <c r="D272" s="625" t="s">
        <v>665</v>
      </c>
      <c r="E272" s="1076" t="s">
        <v>663</v>
      </c>
      <c r="F272" s="1077"/>
      <c r="G272" s="582"/>
      <c r="H272" s="666">
        <v>2022</v>
      </c>
      <c r="I272" s="626"/>
      <c r="J272" s="631"/>
      <c r="K272" s="665">
        <v>2023</v>
      </c>
    </row>
    <row r="273" spans="3:17" ht="15" customHeight="1">
      <c r="C273" s="45">
        <v>69</v>
      </c>
      <c r="D273" s="143" t="s">
        <v>55</v>
      </c>
      <c r="E273" s="1081" t="s">
        <v>56</v>
      </c>
      <c r="F273" s="1082"/>
      <c r="G273" s="1082"/>
      <c r="H273" s="1082"/>
      <c r="I273" s="1083"/>
      <c r="J273" s="1083"/>
      <c r="K273" s="1084"/>
    </row>
    <row r="274" spans="3:17" ht="15" customHeight="1">
      <c r="C274" s="44">
        <v>70</v>
      </c>
      <c r="D274" s="343" t="s">
        <v>104</v>
      </c>
      <c r="E274" s="638"/>
      <c r="F274" s="392"/>
      <c r="G274" s="327" t="s">
        <v>13</v>
      </c>
      <c r="H274" s="216"/>
      <c r="I274" s="392"/>
      <c r="J274" s="304" t="s">
        <v>13</v>
      </c>
      <c r="K274" s="217"/>
      <c r="M274" s="918" t="str">
        <f>IF(AND(H274&lt;&gt;"",H275&lt;&gt;""),"Enter Either Profit or Loss in Prior Year Column","")</f>
        <v/>
      </c>
      <c r="N274" s="920"/>
      <c r="O274" s="920"/>
      <c r="P274" s="920"/>
    </row>
    <row r="275" spans="3:17" ht="15" customHeight="1">
      <c r="C275" s="44">
        <v>71</v>
      </c>
      <c r="D275" s="393" t="s">
        <v>105</v>
      </c>
      <c r="E275" s="643"/>
      <c r="F275" s="394"/>
      <c r="G275" s="385" t="s">
        <v>13</v>
      </c>
      <c r="H275" s="218"/>
      <c r="I275" s="394"/>
      <c r="J275" s="385" t="s">
        <v>13</v>
      </c>
      <c r="K275" s="218"/>
      <c r="M275" s="918" t="str">
        <f>IF(AND(K274&lt;&gt;"",K275&lt;&gt;""),"Enter Either Profit OR Loss in Most Recent Year Column","")</f>
        <v/>
      </c>
      <c r="N275" s="920"/>
      <c r="O275" s="920"/>
      <c r="P275" s="920"/>
    </row>
    <row r="276" spans="3:17" ht="15" customHeight="1">
      <c r="C276" s="44">
        <v>72</v>
      </c>
      <c r="D276" s="344" t="s">
        <v>106</v>
      </c>
      <c r="E276" s="638"/>
      <c r="F276" s="392"/>
      <c r="G276" s="327" t="s">
        <v>13</v>
      </c>
      <c r="H276" s="395"/>
      <c r="I276" s="392"/>
      <c r="J276" s="327" t="s">
        <v>13</v>
      </c>
      <c r="K276" s="396"/>
    </row>
    <row r="277" spans="3:17" ht="15" customHeight="1">
      <c r="C277" s="73">
        <v>73</v>
      </c>
      <c r="D277" s="393" t="s">
        <v>107</v>
      </c>
      <c r="E277" s="643"/>
      <c r="F277" s="394"/>
      <c r="G277" s="397" t="s">
        <v>13</v>
      </c>
      <c r="H277" s="398"/>
      <c r="I277" s="399"/>
      <c r="J277" s="397" t="s">
        <v>13</v>
      </c>
      <c r="K277" s="400"/>
    </row>
    <row r="278" spans="3:17" ht="15" customHeight="1">
      <c r="C278" s="45">
        <v>74</v>
      </c>
      <c r="D278" s="401" t="s">
        <v>108</v>
      </c>
      <c r="E278" s="1095" t="s">
        <v>793</v>
      </c>
      <c r="F278" s="1096"/>
      <c r="G278" s="74" t="s">
        <v>13</v>
      </c>
      <c r="H278" s="209">
        <f>SUM(H274-H275+H276-H277)</f>
        <v>0</v>
      </c>
      <c r="I278" s="75"/>
      <c r="J278" s="76" t="s">
        <v>13</v>
      </c>
      <c r="K278" s="210">
        <f>SUM(K274-K275+K276-K277)</f>
        <v>0</v>
      </c>
      <c r="M278" s="922" t="str">
        <f>IF(AND(H278&gt;0,H279=""),"Enter Prior Year Distributions on Line 75. If no Distributions, Enter $0","")</f>
        <v/>
      </c>
      <c r="N278" s="923"/>
      <c r="O278" s="924"/>
      <c r="P278" s="924"/>
    </row>
    <row r="279" spans="3:17" ht="15" customHeight="1">
      <c r="C279" s="45">
        <v>75</v>
      </c>
      <c r="D279" s="393" t="s">
        <v>110</v>
      </c>
      <c r="E279" s="643"/>
      <c r="F279" s="402"/>
      <c r="G279" s="385" t="s">
        <v>13</v>
      </c>
      <c r="H279" s="403"/>
      <c r="I279" s="402"/>
      <c r="J279" s="385" t="s">
        <v>13</v>
      </c>
      <c r="K279" s="403"/>
      <c r="M279" s="918" t="str">
        <f>IF(AND(K278&gt;0,K279=""),"Enter Most Recent Year Distributions on Line 75. If no Distributions, Enter $0","")</f>
        <v/>
      </c>
      <c r="N279" s="921"/>
      <c r="O279" s="921"/>
      <c r="P279" s="921"/>
      <c r="Q279" s="925"/>
    </row>
    <row r="280" spans="3:17" ht="15" customHeight="1">
      <c r="C280" s="77"/>
      <c r="D280" s="1085" t="s">
        <v>111</v>
      </c>
      <c r="E280" s="1086"/>
      <c r="F280" s="1086"/>
      <c r="G280" s="1086"/>
      <c r="H280" s="1086"/>
      <c r="I280" s="1086"/>
      <c r="J280" s="1086"/>
      <c r="K280" s="1087"/>
      <c r="M280" s="648"/>
      <c r="N280" s="785"/>
    </row>
    <row r="281" spans="3:17" ht="15" customHeight="1">
      <c r="C281" s="77"/>
      <c r="D281" s="1234" t="s">
        <v>638</v>
      </c>
      <c r="E281" s="1235"/>
      <c r="F281" s="1235"/>
      <c r="G281" s="1235"/>
      <c r="H281" s="1235"/>
      <c r="I281" s="1235"/>
      <c r="J281" s="1235"/>
      <c r="K281" s="1236"/>
    </row>
    <row r="282" spans="3:17" ht="15" customHeight="1">
      <c r="C282" s="47"/>
      <c r="D282" s="1134" t="s">
        <v>112</v>
      </c>
      <c r="E282" s="1135"/>
      <c r="F282" s="1135"/>
      <c r="G282" s="1135"/>
      <c r="H282" s="1135"/>
      <c r="I282" s="1135"/>
      <c r="J282" s="1135"/>
      <c r="K282" s="1136"/>
      <c r="M282" s="768"/>
      <c r="N282" s="771"/>
      <c r="O282" s="772"/>
    </row>
    <row r="283" spans="3:17" ht="15" customHeight="1">
      <c r="C283" s="77">
        <v>76</v>
      </c>
      <c r="D283" s="1080" t="s">
        <v>113</v>
      </c>
      <c r="E283" s="1031"/>
      <c r="F283" s="1007" t="s">
        <v>7</v>
      </c>
      <c r="G283" s="1032"/>
      <c r="H283" s="1032"/>
      <c r="I283" s="1032"/>
      <c r="J283" s="1032"/>
      <c r="K283" s="1069"/>
      <c r="M283" s="768"/>
      <c r="N283" s="771"/>
      <c r="O283" s="772"/>
    </row>
    <row r="284" spans="3:17" ht="15" customHeight="1">
      <c r="C284" s="77"/>
      <c r="D284" s="1068" t="s">
        <v>114</v>
      </c>
      <c r="E284" s="992"/>
      <c r="F284" s="971" t="s">
        <v>7</v>
      </c>
      <c r="G284" s="982"/>
      <c r="H284" s="982"/>
      <c r="I284" s="982"/>
      <c r="J284" s="982"/>
      <c r="K284" s="1088"/>
      <c r="M284" s="768"/>
      <c r="N284" s="769"/>
      <c r="O284" s="770"/>
    </row>
    <row r="285" spans="3:17" ht="15" hidden="1" customHeight="1">
      <c r="C285" s="404"/>
      <c r="D285" s="405" t="s">
        <v>108</v>
      </c>
      <c r="E285" s="406"/>
      <c r="F285" s="1057">
        <f>AND(F283="YES",F284="NO")*H278</f>
        <v>0</v>
      </c>
      <c r="G285" s="1060"/>
      <c r="H285" s="1060"/>
      <c r="I285" s="1060"/>
      <c r="J285" s="1060"/>
      <c r="K285" s="1067"/>
      <c r="M285" s="768"/>
      <c r="N285" s="771"/>
      <c r="O285" s="772"/>
    </row>
    <row r="286" spans="3:17" ht="15" hidden="1" customHeight="1">
      <c r="C286" s="407"/>
      <c r="D286" s="405" t="s">
        <v>110</v>
      </c>
      <c r="E286" s="406"/>
      <c r="F286" s="1057">
        <f>AND(F283="NO",F284="YES")*(H279)</f>
        <v>0</v>
      </c>
      <c r="G286" s="1060"/>
      <c r="H286" s="1060"/>
      <c r="I286" s="1060"/>
      <c r="J286" s="1060"/>
      <c r="K286" s="1067"/>
      <c r="M286" s="768"/>
      <c r="N286" s="771"/>
      <c r="O286" s="772"/>
    </row>
    <row r="287" spans="3:17" ht="15" customHeight="1">
      <c r="C287" s="45"/>
      <c r="D287" s="150"/>
      <c r="E287" s="159"/>
      <c r="F287" s="408"/>
      <c r="G287" s="409"/>
      <c r="H287" s="409"/>
      <c r="I287" s="409"/>
      <c r="J287" s="409"/>
      <c r="K287" s="410"/>
      <c r="M287" s="768"/>
      <c r="N287" s="771"/>
      <c r="O287" s="772"/>
    </row>
    <row r="288" spans="3:17" ht="15" customHeight="1">
      <c r="C288" s="77"/>
      <c r="D288" s="1100" t="s">
        <v>115</v>
      </c>
      <c r="E288" s="1101"/>
      <c r="F288" s="1101"/>
      <c r="G288" s="1101"/>
      <c r="H288" s="1101"/>
      <c r="I288" s="1101"/>
      <c r="J288" s="1101"/>
      <c r="K288" s="1102"/>
    </row>
    <row r="289" spans="3:15" ht="15" customHeight="1">
      <c r="C289" s="77">
        <v>77</v>
      </c>
      <c r="D289" s="1080" t="s">
        <v>113</v>
      </c>
      <c r="E289" s="1031"/>
      <c r="F289" s="1007" t="s">
        <v>7</v>
      </c>
      <c r="G289" s="1032"/>
      <c r="H289" s="1032"/>
      <c r="I289" s="1032"/>
      <c r="J289" s="1032"/>
      <c r="K289" s="1069"/>
      <c r="M289" s="768"/>
      <c r="N289" s="771"/>
      <c r="O289" s="772"/>
    </row>
    <row r="290" spans="3:15" ht="15" customHeight="1">
      <c r="C290" s="77"/>
      <c r="D290" s="1068" t="s">
        <v>114</v>
      </c>
      <c r="E290" s="1034"/>
      <c r="F290" s="971" t="s">
        <v>7</v>
      </c>
      <c r="G290" s="982"/>
      <c r="H290" s="982"/>
      <c r="I290" s="982"/>
      <c r="J290" s="982"/>
      <c r="K290" s="1088"/>
      <c r="M290" s="768"/>
      <c r="N290" s="769"/>
      <c r="O290" s="770"/>
    </row>
    <row r="291" spans="3:15" ht="15" hidden="1" customHeight="1">
      <c r="C291" s="404"/>
      <c r="D291" s="405" t="s">
        <v>108</v>
      </c>
      <c r="E291" s="406"/>
      <c r="F291" s="1057">
        <f>AND(F289="YES",F290="NO")*K278</f>
        <v>0</v>
      </c>
      <c r="G291" s="1058"/>
      <c r="H291" s="1058"/>
      <c r="I291" s="1058"/>
      <c r="J291" s="1058"/>
      <c r="K291" s="1059"/>
      <c r="M291" s="768"/>
      <c r="N291" s="771"/>
      <c r="O291" s="772"/>
    </row>
    <row r="292" spans="3:15" ht="15" hidden="1" customHeight="1">
      <c r="C292" s="407"/>
      <c r="D292" s="405" t="s">
        <v>110</v>
      </c>
      <c r="E292" s="406"/>
      <c r="F292" s="1057">
        <f>AND(F289="NO",F290="YES")*(K279)</f>
        <v>0</v>
      </c>
      <c r="G292" s="1058"/>
      <c r="H292" s="1058"/>
      <c r="I292" s="1058"/>
      <c r="J292" s="1058"/>
      <c r="K292" s="1059"/>
      <c r="M292" s="768"/>
      <c r="N292" s="771"/>
      <c r="O292" s="772"/>
    </row>
    <row r="293" spans="3:15" ht="15" customHeight="1">
      <c r="C293" s="47"/>
      <c r="D293" s="150"/>
      <c r="E293" s="159"/>
      <c r="F293" s="79"/>
      <c r="G293" s="80"/>
      <c r="H293" s="80"/>
      <c r="I293" s="80"/>
      <c r="J293" s="80"/>
      <c r="K293" s="81"/>
      <c r="M293" s="768"/>
      <c r="N293" s="771"/>
      <c r="O293" s="772"/>
    </row>
    <row r="294" spans="3:15" ht="15" customHeight="1">
      <c r="C294" s="45">
        <v>78</v>
      </c>
      <c r="D294" s="411" t="s">
        <v>116</v>
      </c>
      <c r="E294" s="638"/>
      <c r="F294" s="326" t="s">
        <v>12</v>
      </c>
      <c r="G294" s="304" t="s">
        <v>13</v>
      </c>
      <c r="H294" s="412">
        <f>IF(F285+F286&gt;0,F285+F286,0)</f>
        <v>0</v>
      </c>
      <c r="I294" s="326" t="s">
        <v>12</v>
      </c>
      <c r="J294" s="304" t="s">
        <v>13</v>
      </c>
      <c r="K294" s="413">
        <f>IF(F291+F292&gt;0,F291+F292,0)</f>
        <v>0</v>
      </c>
      <c r="N294" s="251"/>
    </row>
    <row r="295" spans="3:15" ht="15" customHeight="1">
      <c r="C295" s="44">
        <v>79</v>
      </c>
      <c r="D295" s="414" t="s">
        <v>117</v>
      </c>
      <c r="E295" s="644"/>
      <c r="F295" s="82" t="s">
        <v>39</v>
      </c>
      <c r="G295" s="83" t="s">
        <v>13</v>
      </c>
      <c r="H295" s="84">
        <f>IF(F285+F286&lt;0,F285+F286,0)</f>
        <v>0</v>
      </c>
      <c r="I295" s="82" t="s">
        <v>39</v>
      </c>
      <c r="J295" s="83" t="s">
        <v>13</v>
      </c>
      <c r="K295" s="85">
        <f>IF(F291+F292&lt;0,F291+F292,0)</f>
        <v>0</v>
      </c>
      <c r="M295" s="754"/>
    </row>
    <row r="296" spans="3:15" ht="15" customHeight="1">
      <c r="C296" s="45">
        <v>80</v>
      </c>
      <c r="D296" s="415" t="s">
        <v>118</v>
      </c>
      <c r="E296" s="639"/>
      <c r="F296" s="57" t="s">
        <v>12</v>
      </c>
      <c r="G296" s="86" t="s">
        <v>13</v>
      </c>
      <c r="H296" s="87"/>
      <c r="I296" s="57" t="s">
        <v>12</v>
      </c>
      <c r="J296" s="86" t="s">
        <v>13</v>
      </c>
      <c r="K296" s="88"/>
      <c r="M296" s="807" t="s">
        <v>26</v>
      </c>
      <c r="N296" s="808">
        <f>IF(H297=0,0,K297-H297)</f>
        <v>0</v>
      </c>
    </row>
    <row r="297" spans="3:15" ht="15" customHeight="1" thickBot="1">
      <c r="C297" s="45">
        <v>81</v>
      </c>
      <c r="D297" s="416"/>
      <c r="E297" s="417" t="s">
        <v>119</v>
      </c>
      <c r="F297" s="418"/>
      <c r="G297" s="233" t="s">
        <v>16</v>
      </c>
      <c r="H297" s="234">
        <f>SUM(H294+H295+H296)</f>
        <v>0</v>
      </c>
      <c r="I297" s="419"/>
      <c r="J297" s="235" t="s">
        <v>13</v>
      </c>
      <c r="K297" s="236">
        <f>SUM(K294+K295+K296)</f>
        <v>0</v>
      </c>
      <c r="M297" s="807" t="s">
        <v>28</v>
      </c>
      <c r="N297" s="809">
        <f>IF(H297=0,0,(K297-H297)/H297)</f>
        <v>0</v>
      </c>
    </row>
    <row r="298" spans="3:15" ht="15" customHeight="1" thickTop="1">
      <c r="C298" s="954">
        <v>82</v>
      </c>
      <c r="D298" s="1224" t="s">
        <v>120</v>
      </c>
      <c r="E298" s="1225"/>
      <c r="F298" s="1225"/>
      <c r="G298" s="1225"/>
      <c r="H298" s="1225"/>
      <c r="I298" s="1225"/>
      <c r="J298" s="1225"/>
      <c r="K298" s="1226"/>
      <c r="M298" s="768"/>
      <c r="N298" s="771"/>
      <c r="O298" s="772"/>
    </row>
    <row r="299" spans="3:15" ht="15" customHeight="1">
      <c r="C299" s="955"/>
      <c r="D299" s="1130" t="s">
        <v>557</v>
      </c>
      <c r="E299" s="1017"/>
      <c r="F299" s="1007" t="s">
        <v>7</v>
      </c>
      <c r="G299" s="1032"/>
      <c r="H299" s="1032"/>
      <c r="I299" s="1032"/>
      <c r="J299" s="1032"/>
      <c r="K299" s="1131"/>
      <c r="M299" s="768"/>
      <c r="N299" s="771"/>
      <c r="O299" s="772"/>
    </row>
    <row r="300" spans="3:15" ht="15" customHeight="1">
      <c r="C300" s="955"/>
      <c r="D300" s="1130" t="s">
        <v>558</v>
      </c>
      <c r="E300" s="1017"/>
      <c r="F300" s="1007" t="s">
        <v>7</v>
      </c>
      <c r="G300" s="1032"/>
      <c r="H300" s="1032"/>
      <c r="I300" s="1032"/>
      <c r="J300" s="1032"/>
      <c r="K300" s="1131"/>
      <c r="O300" s="772"/>
    </row>
    <row r="301" spans="3:15" ht="15" customHeight="1" thickBot="1">
      <c r="C301" s="955"/>
      <c r="D301" s="1161" t="s">
        <v>559</v>
      </c>
      <c r="E301" s="1162"/>
      <c r="F301" s="1097" t="s">
        <v>32</v>
      </c>
      <c r="G301" s="1098"/>
      <c r="H301" s="1098"/>
      <c r="I301" s="1098"/>
      <c r="J301" s="1098"/>
      <c r="K301" s="1099"/>
    </row>
    <row r="302" spans="3:15" ht="15" hidden="1" customHeight="1">
      <c r="C302" s="131"/>
      <c r="D302" s="169" t="s">
        <v>33</v>
      </c>
      <c r="E302" s="269"/>
      <c r="F302" s="932">
        <f>AND(F299="YES",F300="NO",F301="NO")*H297</f>
        <v>0</v>
      </c>
      <c r="G302" s="933"/>
      <c r="H302" s="933"/>
      <c r="I302" s="933"/>
      <c r="J302" s="933"/>
      <c r="K302" s="934"/>
      <c r="M302" s="768"/>
      <c r="N302" s="771"/>
      <c r="O302" s="772"/>
    </row>
    <row r="303" spans="3:15" ht="15" hidden="1" customHeight="1">
      <c r="C303" s="260"/>
      <c r="D303" s="259" t="s">
        <v>34</v>
      </c>
      <c r="E303" s="406"/>
      <c r="F303" s="1124">
        <f>AND(F299="NO",F300="YES",F301="NO")*(K297)</f>
        <v>0</v>
      </c>
      <c r="G303" s="1125"/>
      <c r="H303" s="1125"/>
      <c r="I303" s="1125"/>
      <c r="J303" s="1125"/>
      <c r="K303" s="1126"/>
      <c r="O303" s="770"/>
    </row>
    <row r="304" spans="3:15" ht="15" hidden="1" customHeight="1">
      <c r="C304" s="324"/>
      <c r="D304" s="420" t="s">
        <v>35</v>
      </c>
      <c r="E304" s="421"/>
      <c r="F304" s="1127">
        <f>AND(F299="NO",F300="NO",F301="YES")*(H297+K297)/2</f>
        <v>0</v>
      </c>
      <c r="G304" s="1128"/>
      <c r="H304" s="1128"/>
      <c r="I304" s="1128"/>
      <c r="J304" s="1128"/>
      <c r="K304" s="1129"/>
      <c r="O304" s="772"/>
    </row>
    <row r="305" spans="3:17" ht="15" customHeight="1" thickTop="1">
      <c r="C305" s="237">
        <v>83</v>
      </c>
      <c r="D305" s="1089" t="s">
        <v>121</v>
      </c>
      <c r="E305" s="1090"/>
      <c r="F305" s="238"/>
      <c r="G305" s="239"/>
      <c r="H305" s="1093">
        <f>SUM(F302:K304)</f>
        <v>0</v>
      </c>
      <c r="I305" s="1093"/>
      <c r="J305" s="1093"/>
      <c r="K305" s="1094"/>
    </row>
    <row r="306" spans="3:17" ht="15" customHeight="1">
      <c r="C306" s="49"/>
      <c r="D306" s="165"/>
      <c r="E306" s="165"/>
      <c r="F306" s="68"/>
      <c r="G306" s="69"/>
      <c r="H306" s="166"/>
      <c r="I306" s="166"/>
      <c r="J306" s="166"/>
      <c r="K306" s="167"/>
      <c r="M306" s="768"/>
      <c r="N306" s="771"/>
      <c r="O306" s="772"/>
    </row>
    <row r="307" spans="3:17" ht="15.6" hidden="1">
      <c r="C307" s="37"/>
      <c r="D307" s="149"/>
      <c r="E307" s="71"/>
      <c r="F307" s="71"/>
      <c r="G307" s="72"/>
      <c r="H307" s="243" t="s">
        <v>8</v>
      </c>
      <c r="I307" s="51"/>
      <c r="J307" s="629"/>
      <c r="K307" s="574" t="s">
        <v>9</v>
      </c>
    </row>
    <row r="308" spans="3:17" ht="15" hidden="1" customHeight="1">
      <c r="C308" s="668" t="s">
        <v>122</v>
      </c>
      <c r="D308" s="625" t="s">
        <v>665</v>
      </c>
      <c r="E308" s="1076" t="s">
        <v>663</v>
      </c>
      <c r="F308" s="1077"/>
      <c r="G308" s="582"/>
      <c r="H308" s="666">
        <v>2021</v>
      </c>
      <c r="I308" s="626"/>
      <c r="J308" s="631"/>
      <c r="K308" s="665">
        <v>2022</v>
      </c>
    </row>
    <row r="309" spans="3:17" ht="15" hidden="1" customHeight="1">
      <c r="C309" s="45"/>
      <c r="D309" s="143" t="s">
        <v>55</v>
      </c>
      <c r="E309" s="1081" t="s">
        <v>56</v>
      </c>
      <c r="F309" s="1082"/>
      <c r="G309" s="1082"/>
      <c r="H309" s="1082"/>
      <c r="I309" s="1083"/>
      <c r="J309" s="1083"/>
      <c r="K309" s="1084"/>
    </row>
    <row r="310" spans="3:17" ht="15" hidden="1" customHeight="1">
      <c r="C310" s="44">
        <v>70</v>
      </c>
      <c r="D310" s="343" t="s">
        <v>104</v>
      </c>
      <c r="E310" s="638"/>
      <c r="F310" s="392"/>
      <c r="G310" s="327" t="s">
        <v>13</v>
      </c>
      <c r="H310" s="216"/>
      <c r="I310" s="392"/>
      <c r="J310" s="304" t="s">
        <v>13</v>
      </c>
      <c r="K310" s="217"/>
      <c r="M310" s="922" t="str">
        <f>IF(AND(H310&lt;&gt;"",H311&lt;&gt;""),"Enter Either Profit or Loss in Prior Year Column","")</f>
        <v/>
      </c>
      <c r="N310" s="924"/>
      <c r="O310" s="924"/>
      <c r="P310" s="924"/>
      <c r="Q310" s="924"/>
    </row>
    <row r="311" spans="3:17" ht="15" hidden="1" customHeight="1">
      <c r="C311" s="44">
        <v>71</v>
      </c>
      <c r="D311" s="393" t="s">
        <v>105</v>
      </c>
      <c r="E311" s="643"/>
      <c r="F311" s="394"/>
      <c r="G311" s="385" t="s">
        <v>13</v>
      </c>
      <c r="H311" s="218"/>
      <c r="I311" s="394"/>
      <c r="J311" s="385" t="s">
        <v>13</v>
      </c>
      <c r="K311" s="218"/>
      <c r="M311" s="918" t="str">
        <f>IF(AND(K310&lt;&gt;"",K311&lt;&gt;""),"Enter Either Profit or Loss in Most Recent Year Column","")</f>
        <v/>
      </c>
      <c r="N311" s="921"/>
      <c r="O311" s="921"/>
      <c r="P311" s="921"/>
      <c r="Q311" s="921"/>
    </row>
    <row r="312" spans="3:17" ht="15" hidden="1" customHeight="1">
      <c r="C312" s="44">
        <v>72</v>
      </c>
      <c r="D312" s="344" t="s">
        <v>106</v>
      </c>
      <c r="E312" s="638"/>
      <c r="F312" s="392"/>
      <c r="G312" s="327" t="s">
        <v>13</v>
      </c>
      <c r="H312" s="395"/>
      <c r="I312" s="392"/>
      <c r="J312" s="327" t="s">
        <v>13</v>
      </c>
      <c r="K312" s="396"/>
    </row>
    <row r="313" spans="3:17" ht="15" hidden="1" customHeight="1">
      <c r="C313" s="73">
        <v>73</v>
      </c>
      <c r="D313" s="393" t="s">
        <v>107</v>
      </c>
      <c r="E313" s="643"/>
      <c r="F313" s="394"/>
      <c r="G313" s="397" t="s">
        <v>13</v>
      </c>
      <c r="H313" s="398"/>
      <c r="I313" s="399"/>
      <c r="J313" s="397" t="s">
        <v>13</v>
      </c>
      <c r="K313" s="400"/>
    </row>
    <row r="314" spans="3:17" ht="15" hidden="1" customHeight="1">
      <c r="C314" s="45">
        <v>74</v>
      </c>
      <c r="D314" s="401" t="s">
        <v>108</v>
      </c>
      <c r="E314" s="1095" t="s">
        <v>109</v>
      </c>
      <c r="F314" s="1096"/>
      <c r="G314" s="74" t="s">
        <v>13</v>
      </c>
      <c r="H314" s="209">
        <f>SUM(H310-H311+H312-H313)</f>
        <v>0</v>
      </c>
      <c r="I314" s="75"/>
      <c r="J314" s="76" t="s">
        <v>13</v>
      </c>
      <c r="K314" s="210">
        <f>SUM(K310-K311+K312-K313)</f>
        <v>0</v>
      </c>
      <c r="M314" s="922" t="str">
        <f>IF(AND(H314&gt;0,H315=""),"Enter Prior Year Distributions on Line 75. If no Distributions, Enter $0","")</f>
        <v/>
      </c>
      <c r="N314" s="924"/>
      <c r="O314" s="924"/>
      <c r="P314" s="924"/>
      <c r="Q314" s="1238"/>
    </row>
    <row r="315" spans="3:17" ht="15" hidden="1" customHeight="1">
      <c r="C315" s="45">
        <v>75</v>
      </c>
      <c r="D315" s="393" t="s">
        <v>110</v>
      </c>
      <c r="E315" s="643"/>
      <c r="F315" s="402"/>
      <c r="G315" s="385" t="s">
        <v>13</v>
      </c>
      <c r="H315" s="403"/>
      <c r="I315" s="402"/>
      <c r="J315" s="385" t="s">
        <v>13</v>
      </c>
      <c r="K315" s="403"/>
      <c r="M315" s="918" t="str">
        <f>IF(AND(K314&gt;0,K315=""),"Enter Most Recent Year Distributions on Line 75. If no Distributions, Enter $0","")</f>
        <v/>
      </c>
      <c r="N315" s="921"/>
      <c r="O315" s="921"/>
      <c r="P315" s="921"/>
      <c r="Q315" s="925"/>
    </row>
    <row r="316" spans="3:17" ht="15" hidden="1" customHeight="1">
      <c r="C316" s="77"/>
      <c r="D316" s="1085" t="s">
        <v>111</v>
      </c>
      <c r="E316" s="1086"/>
      <c r="F316" s="1086"/>
      <c r="G316" s="1086"/>
      <c r="H316" s="1086"/>
      <c r="I316" s="1086"/>
      <c r="J316" s="1086"/>
      <c r="K316" s="1087"/>
      <c r="M316" s="648"/>
      <c r="N316" s="785"/>
    </row>
    <row r="317" spans="3:17" ht="15" hidden="1" customHeight="1">
      <c r="C317" s="77"/>
      <c r="D317" s="1132" t="s">
        <v>638</v>
      </c>
      <c r="E317" s="1074"/>
      <c r="F317" s="1074"/>
      <c r="G317" s="1074"/>
      <c r="H317" s="1074"/>
      <c r="I317" s="1074"/>
      <c r="J317" s="1074"/>
      <c r="K317" s="1133"/>
    </row>
    <row r="318" spans="3:17" ht="15" hidden="1" customHeight="1">
      <c r="C318" s="47"/>
      <c r="D318" s="1134" t="s">
        <v>112</v>
      </c>
      <c r="E318" s="1135"/>
      <c r="F318" s="1135"/>
      <c r="G318" s="1135"/>
      <c r="H318" s="1135"/>
      <c r="I318" s="1135"/>
      <c r="J318" s="1135"/>
      <c r="K318" s="1136"/>
      <c r="M318" s="768"/>
      <c r="N318" s="771"/>
      <c r="O318" s="772"/>
    </row>
    <row r="319" spans="3:17" ht="15" hidden="1" customHeight="1">
      <c r="C319" s="77">
        <v>76</v>
      </c>
      <c r="D319" s="1080" t="s">
        <v>113</v>
      </c>
      <c r="E319" s="1031"/>
      <c r="F319" s="1007" t="s">
        <v>7</v>
      </c>
      <c r="G319" s="1032"/>
      <c r="H319" s="1032"/>
      <c r="I319" s="1032"/>
      <c r="J319" s="1032"/>
      <c r="K319" s="1069"/>
      <c r="M319" s="768"/>
      <c r="N319" s="771"/>
      <c r="O319" s="772"/>
    </row>
    <row r="320" spans="3:17" ht="15" hidden="1" customHeight="1">
      <c r="C320" s="77"/>
      <c r="D320" s="1068" t="s">
        <v>114</v>
      </c>
      <c r="E320" s="992"/>
      <c r="F320" s="971" t="s">
        <v>7</v>
      </c>
      <c r="G320" s="982"/>
      <c r="H320" s="982"/>
      <c r="I320" s="982"/>
      <c r="J320" s="982"/>
      <c r="K320" s="1088"/>
      <c r="M320" s="768"/>
      <c r="N320" s="769"/>
      <c r="O320" s="770"/>
    </row>
    <row r="321" spans="3:15" ht="15" hidden="1" customHeight="1">
      <c r="C321" s="404"/>
      <c r="D321" s="405" t="s">
        <v>108</v>
      </c>
      <c r="E321" s="406"/>
      <c r="F321" s="1057">
        <f>AND(F319="YES",F320="NO")*H314</f>
        <v>0</v>
      </c>
      <c r="G321" s="1060"/>
      <c r="H321" s="1060"/>
      <c r="I321" s="1060"/>
      <c r="J321" s="1060"/>
      <c r="K321" s="1067"/>
      <c r="M321" s="768"/>
      <c r="N321" s="771"/>
      <c r="O321" s="772"/>
    </row>
    <row r="322" spans="3:15" ht="15" hidden="1" customHeight="1">
      <c r="C322" s="407"/>
      <c r="D322" s="405" t="s">
        <v>110</v>
      </c>
      <c r="E322" s="406"/>
      <c r="F322" s="1057">
        <f>AND(F319="NO",F320="YES")*(H315)</f>
        <v>0</v>
      </c>
      <c r="G322" s="1060"/>
      <c r="H322" s="1060"/>
      <c r="I322" s="1060"/>
      <c r="J322" s="1060"/>
      <c r="K322" s="1067"/>
      <c r="M322" s="768"/>
      <c r="N322" s="771"/>
      <c r="O322" s="772"/>
    </row>
    <row r="323" spans="3:15" ht="15" hidden="1" customHeight="1">
      <c r="C323" s="45"/>
      <c r="D323" s="150"/>
      <c r="E323" s="159"/>
      <c r="F323" s="408"/>
      <c r="G323" s="409"/>
      <c r="H323" s="409"/>
      <c r="I323" s="409"/>
      <c r="J323" s="409"/>
      <c r="K323" s="410"/>
      <c r="M323" s="768"/>
      <c r="N323" s="771"/>
      <c r="O323" s="772"/>
    </row>
    <row r="324" spans="3:15" ht="15" hidden="1" customHeight="1">
      <c r="C324" s="77"/>
      <c r="D324" s="1100" t="s">
        <v>115</v>
      </c>
      <c r="E324" s="1101"/>
      <c r="F324" s="1101"/>
      <c r="G324" s="1101"/>
      <c r="H324" s="1101"/>
      <c r="I324" s="1101"/>
      <c r="J324" s="1101"/>
      <c r="K324" s="1102"/>
    </row>
    <row r="325" spans="3:15" ht="15" hidden="1" customHeight="1">
      <c r="C325" s="77">
        <v>77</v>
      </c>
      <c r="D325" s="1080" t="s">
        <v>113</v>
      </c>
      <c r="E325" s="1031"/>
      <c r="F325" s="1007" t="s">
        <v>7</v>
      </c>
      <c r="G325" s="1032"/>
      <c r="H325" s="1032"/>
      <c r="I325" s="1032"/>
      <c r="J325" s="1032"/>
      <c r="K325" s="1069"/>
      <c r="M325" s="768"/>
      <c r="N325" s="771"/>
      <c r="O325" s="772"/>
    </row>
    <row r="326" spans="3:15" ht="15" hidden="1" customHeight="1">
      <c r="C326" s="77"/>
      <c r="D326" s="1068" t="s">
        <v>114</v>
      </c>
      <c r="E326" s="1034"/>
      <c r="F326" s="971" t="s">
        <v>7</v>
      </c>
      <c r="G326" s="982"/>
      <c r="H326" s="982"/>
      <c r="I326" s="982"/>
      <c r="J326" s="982"/>
      <c r="K326" s="1088"/>
      <c r="M326" s="768"/>
      <c r="N326" s="769"/>
      <c r="O326" s="770"/>
    </row>
    <row r="327" spans="3:15" ht="15" hidden="1" customHeight="1">
      <c r="C327" s="404"/>
      <c r="D327" s="405" t="s">
        <v>108</v>
      </c>
      <c r="E327" s="406"/>
      <c r="F327" s="1057">
        <f>AND(F325="YES",F326="NO")*K314</f>
        <v>0</v>
      </c>
      <c r="G327" s="1058"/>
      <c r="H327" s="1058"/>
      <c r="I327" s="1058"/>
      <c r="J327" s="1058"/>
      <c r="K327" s="1059"/>
      <c r="M327" s="768"/>
      <c r="N327" s="771"/>
      <c r="O327" s="772"/>
    </row>
    <row r="328" spans="3:15" ht="15" hidden="1" customHeight="1">
      <c r="C328" s="407"/>
      <c r="D328" s="405" t="s">
        <v>110</v>
      </c>
      <c r="E328" s="406"/>
      <c r="F328" s="1057">
        <f>AND(F325="NO",F326="YES")*(K315)</f>
        <v>0</v>
      </c>
      <c r="G328" s="1058"/>
      <c r="H328" s="1058"/>
      <c r="I328" s="1058"/>
      <c r="J328" s="1058"/>
      <c r="K328" s="1059"/>
      <c r="M328" s="768"/>
      <c r="N328" s="771"/>
      <c r="O328" s="772"/>
    </row>
    <row r="329" spans="3:15" ht="15" hidden="1" customHeight="1">
      <c r="C329" s="47"/>
      <c r="D329" s="150"/>
      <c r="E329" s="159"/>
      <c r="F329" s="79"/>
      <c r="G329" s="80"/>
      <c r="H329" s="80"/>
      <c r="I329" s="80"/>
      <c r="J329" s="80"/>
      <c r="K329" s="81"/>
      <c r="M329" s="768"/>
      <c r="N329" s="771"/>
      <c r="O329" s="772"/>
    </row>
    <row r="330" spans="3:15" ht="15" hidden="1" customHeight="1">
      <c r="C330" s="45">
        <v>78</v>
      </c>
      <c r="D330" s="411" t="s">
        <v>116</v>
      </c>
      <c r="E330" s="638"/>
      <c r="F330" s="326" t="s">
        <v>12</v>
      </c>
      <c r="G330" s="304" t="s">
        <v>13</v>
      </c>
      <c r="H330" s="412">
        <f>IF(F321+F322&gt;0,F321+F322,0)</f>
        <v>0</v>
      </c>
      <c r="I330" s="326" t="s">
        <v>12</v>
      </c>
      <c r="J330" s="304" t="s">
        <v>13</v>
      </c>
      <c r="K330" s="413">
        <f>IF(F327+F328&gt;0,F327+F328,0)</f>
        <v>0</v>
      </c>
      <c r="M330" s="647"/>
      <c r="N330" s="251"/>
    </row>
    <row r="331" spans="3:15" ht="15" hidden="1" customHeight="1">
      <c r="C331" s="44">
        <v>79</v>
      </c>
      <c r="D331" s="414" t="s">
        <v>117</v>
      </c>
      <c r="E331" s="644"/>
      <c r="F331" s="82" t="s">
        <v>39</v>
      </c>
      <c r="G331" s="83" t="s">
        <v>13</v>
      </c>
      <c r="H331" s="84">
        <f>IF(F321+F322&lt;0,F321+F322,0)</f>
        <v>0</v>
      </c>
      <c r="I331" s="82" t="s">
        <v>39</v>
      </c>
      <c r="J331" s="83" t="s">
        <v>13</v>
      </c>
      <c r="K331" s="85">
        <f>IF(F327+F328&lt;0,F327+F328,0)</f>
        <v>0</v>
      </c>
      <c r="M331" s="755" t="str">
        <f>IF(AND(H314&lt;0,H331=""),"Enter Prior Year Qualifying Losses on Line 69","")</f>
        <v/>
      </c>
      <c r="N331" s="754" t="str">
        <f>IF(AND(K314&lt;0,K331=""),"Enter Most Recent Year Qualifying Losses on Line 69","")</f>
        <v/>
      </c>
    </row>
    <row r="332" spans="3:15" ht="15" hidden="1" customHeight="1">
      <c r="C332" s="45">
        <v>80</v>
      </c>
      <c r="D332" s="415" t="s">
        <v>118</v>
      </c>
      <c r="E332" s="639"/>
      <c r="F332" s="57" t="s">
        <v>12</v>
      </c>
      <c r="G332" s="86" t="s">
        <v>13</v>
      </c>
      <c r="H332" s="87"/>
      <c r="I332" s="57" t="s">
        <v>12</v>
      </c>
      <c r="J332" s="86" t="s">
        <v>13</v>
      </c>
      <c r="K332" s="88"/>
      <c r="M332" s="807" t="s">
        <v>26</v>
      </c>
      <c r="N332" s="808">
        <f>IF(H333=0,0,K333-H333)</f>
        <v>0</v>
      </c>
    </row>
    <row r="333" spans="3:15" ht="15" hidden="1" customHeight="1" thickBot="1">
      <c r="C333" s="45">
        <v>81</v>
      </c>
      <c r="D333" s="416"/>
      <c r="E333" s="417" t="s">
        <v>119</v>
      </c>
      <c r="F333" s="418"/>
      <c r="G333" s="233" t="s">
        <v>16</v>
      </c>
      <c r="H333" s="234">
        <f>SUM(H330+H331+H332)</f>
        <v>0</v>
      </c>
      <c r="I333" s="419"/>
      <c r="J333" s="235" t="s">
        <v>13</v>
      </c>
      <c r="K333" s="236">
        <f>SUM(K330+K331+K332)</f>
        <v>0</v>
      </c>
      <c r="M333" s="807" t="s">
        <v>28</v>
      </c>
      <c r="N333" s="809">
        <f>IF(H333=0,0,(K333-H333)/H333)</f>
        <v>0</v>
      </c>
    </row>
    <row r="334" spans="3:15" ht="15" hidden="1" customHeight="1" thickTop="1">
      <c r="C334" s="954">
        <v>82</v>
      </c>
      <c r="D334" s="1153" t="s">
        <v>120</v>
      </c>
      <c r="E334" s="1154"/>
      <c r="F334" s="1154"/>
      <c r="G334" s="1154"/>
      <c r="H334" s="1154"/>
      <c r="I334" s="1154"/>
      <c r="J334" s="1154"/>
      <c r="K334" s="1155"/>
      <c r="M334" s="768"/>
      <c r="N334" s="771"/>
      <c r="O334" s="772"/>
    </row>
    <row r="335" spans="3:15" ht="15" hidden="1" customHeight="1">
      <c r="C335" s="955"/>
      <c r="D335" s="1130" t="s">
        <v>557</v>
      </c>
      <c r="E335" s="1017"/>
      <c r="F335" s="1007" t="s">
        <v>7</v>
      </c>
      <c r="G335" s="1032"/>
      <c r="H335" s="1032"/>
      <c r="I335" s="1032"/>
      <c r="J335" s="1032"/>
      <c r="K335" s="1131"/>
      <c r="M335" s="768"/>
      <c r="N335" s="771"/>
      <c r="O335" s="772"/>
    </row>
    <row r="336" spans="3:15" ht="15" hidden="1" customHeight="1">
      <c r="C336" s="955"/>
      <c r="D336" s="1130" t="s">
        <v>558</v>
      </c>
      <c r="E336" s="1017"/>
      <c r="F336" s="1007" t="s">
        <v>7</v>
      </c>
      <c r="G336" s="1032"/>
      <c r="H336" s="1032"/>
      <c r="I336" s="1032"/>
      <c r="J336" s="1032"/>
      <c r="K336" s="1131"/>
      <c r="O336" s="772"/>
    </row>
    <row r="337" spans="3:17" ht="15" hidden="1" customHeight="1" thickBot="1">
      <c r="C337" s="955"/>
      <c r="D337" s="1161" t="s">
        <v>559</v>
      </c>
      <c r="E337" s="1162"/>
      <c r="F337" s="1097" t="s">
        <v>32</v>
      </c>
      <c r="G337" s="1098"/>
      <c r="H337" s="1098"/>
      <c r="I337" s="1098"/>
      <c r="J337" s="1098"/>
      <c r="K337" s="1099"/>
    </row>
    <row r="338" spans="3:17" ht="15" hidden="1" customHeight="1">
      <c r="C338" s="131"/>
      <c r="D338" s="169" t="s">
        <v>33</v>
      </c>
      <c r="E338" s="269"/>
      <c r="F338" s="932">
        <f>AND(F335="YES",F336="NO",F337="NO")*H333</f>
        <v>0</v>
      </c>
      <c r="G338" s="933"/>
      <c r="H338" s="933"/>
      <c r="I338" s="933"/>
      <c r="J338" s="933"/>
      <c r="K338" s="934"/>
      <c r="M338" s="768"/>
      <c r="N338" s="771"/>
      <c r="O338" s="772"/>
    </row>
    <row r="339" spans="3:17" ht="15" hidden="1" customHeight="1">
      <c r="C339" s="260"/>
      <c r="D339" s="259" t="s">
        <v>34</v>
      </c>
      <c r="E339" s="406"/>
      <c r="F339" s="1124">
        <f>AND(F335="NO",F336="YES",F337="NO")*(K333)</f>
        <v>0</v>
      </c>
      <c r="G339" s="1125"/>
      <c r="H339" s="1125"/>
      <c r="I339" s="1125"/>
      <c r="J339" s="1125"/>
      <c r="K339" s="1126"/>
      <c r="O339" s="770"/>
    </row>
    <row r="340" spans="3:17" ht="15" hidden="1" customHeight="1">
      <c r="C340" s="324"/>
      <c r="D340" s="420" t="s">
        <v>35</v>
      </c>
      <c r="E340" s="421"/>
      <c r="F340" s="1127">
        <f>AND(F335="NO",F336="NO",F337="YES")*(H333+K333)/2</f>
        <v>0</v>
      </c>
      <c r="G340" s="1128"/>
      <c r="H340" s="1128"/>
      <c r="I340" s="1128"/>
      <c r="J340" s="1128"/>
      <c r="K340" s="1129"/>
      <c r="O340" s="772"/>
    </row>
    <row r="341" spans="3:17" ht="15" hidden="1" customHeight="1" thickTop="1">
      <c r="C341" s="237"/>
      <c r="D341" s="1089" t="s">
        <v>121</v>
      </c>
      <c r="E341" s="1090"/>
      <c r="F341" s="238"/>
      <c r="G341" s="239"/>
      <c r="H341" s="1093">
        <f>SUM(F338:K340)</f>
        <v>0</v>
      </c>
      <c r="I341" s="1093"/>
      <c r="J341" s="1093"/>
      <c r="K341" s="1094"/>
    </row>
    <row r="342" spans="3:17" ht="15" hidden="1" customHeight="1">
      <c r="C342" s="49"/>
      <c r="D342" s="165"/>
      <c r="E342" s="165"/>
      <c r="F342" s="68"/>
      <c r="G342" s="69"/>
      <c r="H342" s="166"/>
      <c r="I342" s="166"/>
      <c r="J342" s="166"/>
      <c r="K342" s="167"/>
      <c r="M342" s="768"/>
      <c r="N342" s="771"/>
      <c r="O342" s="772"/>
    </row>
    <row r="343" spans="3:17" ht="15.6" hidden="1">
      <c r="C343" s="37"/>
      <c r="D343" s="149"/>
      <c r="E343" s="71"/>
      <c r="F343" s="71"/>
      <c r="G343" s="72"/>
      <c r="H343" s="243" t="s">
        <v>8</v>
      </c>
      <c r="I343" s="51"/>
      <c r="J343" s="629"/>
      <c r="K343" s="574" t="s">
        <v>9</v>
      </c>
    </row>
    <row r="344" spans="3:17" ht="15" hidden="1" customHeight="1">
      <c r="C344" s="668" t="s">
        <v>123</v>
      </c>
      <c r="D344" s="625" t="s">
        <v>665</v>
      </c>
      <c r="E344" s="1076" t="s">
        <v>663</v>
      </c>
      <c r="F344" s="1077"/>
      <c r="G344" s="582"/>
      <c r="H344" s="666">
        <v>2021</v>
      </c>
      <c r="I344" s="626"/>
      <c r="J344" s="631"/>
      <c r="K344" s="665">
        <v>2022</v>
      </c>
    </row>
    <row r="345" spans="3:17" ht="15" hidden="1" customHeight="1">
      <c r="C345" s="45"/>
      <c r="D345" s="143" t="s">
        <v>55</v>
      </c>
      <c r="E345" s="1081" t="s">
        <v>56</v>
      </c>
      <c r="F345" s="1082"/>
      <c r="G345" s="1082"/>
      <c r="H345" s="1082"/>
      <c r="I345" s="1083"/>
      <c r="J345" s="1083"/>
      <c r="K345" s="1084"/>
    </row>
    <row r="346" spans="3:17" ht="15" hidden="1" customHeight="1">
      <c r="C346" s="44">
        <v>70</v>
      </c>
      <c r="D346" s="343" t="s">
        <v>104</v>
      </c>
      <c r="E346" s="638"/>
      <c r="F346" s="392"/>
      <c r="G346" s="327" t="s">
        <v>13</v>
      </c>
      <c r="H346" s="216"/>
      <c r="I346" s="392"/>
      <c r="J346" s="304" t="s">
        <v>13</v>
      </c>
      <c r="K346" s="217"/>
      <c r="M346" s="922" t="str">
        <f>IF(AND(H346&lt;&gt;"",H347&lt;&gt;""),"Enter Either Profit or Loss in Prior Year Column","")</f>
        <v/>
      </c>
      <c r="N346" s="924"/>
      <c r="O346" s="924"/>
      <c r="P346" s="924"/>
      <c r="Q346" s="924"/>
    </row>
    <row r="347" spans="3:17" ht="15" hidden="1" customHeight="1">
      <c r="C347" s="44">
        <v>71</v>
      </c>
      <c r="D347" s="393" t="s">
        <v>105</v>
      </c>
      <c r="E347" s="643"/>
      <c r="F347" s="394"/>
      <c r="G347" s="385" t="s">
        <v>13</v>
      </c>
      <c r="H347" s="218"/>
      <c r="I347" s="394"/>
      <c r="J347" s="385" t="s">
        <v>13</v>
      </c>
      <c r="K347" s="218"/>
      <c r="M347" s="918" t="str">
        <f>IF(AND(K346&lt;&gt;"",K347&lt;&gt;""),"Enter Either Profit or Loss in Most Recent Year Column","")</f>
        <v/>
      </c>
      <c r="N347" s="921"/>
      <c r="O347" s="921"/>
      <c r="P347" s="921"/>
      <c r="Q347" s="921"/>
    </row>
    <row r="348" spans="3:17" ht="15" hidden="1" customHeight="1">
      <c r="C348" s="44">
        <v>72</v>
      </c>
      <c r="D348" s="344" t="s">
        <v>106</v>
      </c>
      <c r="E348" s="638"/>
      <c r="F348" s="392"/>
      <c r="G348" s="327" t="s">
        <v>13</v>
      </c>
      <c r="H348" s="395"/>
      <c r="I348" s="392"/>
      <c r="J348" s="327" t="s">
        <v>13</v>
      </c>
      <c r="K348" s="396"/>
    </row>
    <row r="349" spans="3:17" ht="15" hidden="1" customHeight="1">
      <c r="C349" s="73">
        <v>73</v>
      </c>
      <c r="D349" s="393" t="s">
        <v>107</v>
      </c>
      <c r="E349" s="643"/>
      <c r="F349" s="394"/>
      <c r="G349" s="397" t="s">
        <v>13</v>
      </c>
      <c r="H349" s="398"/>
      <c r="I349" s="399"/>
      <c r="J349" s="397" t="s">
        <v>13</v>
      </c>
      <c r="K349" s="400"/>
    </row>
    <row r="350" spans="3:17" ht="15" hidden="1" customHeight="1">
      <c r="C350" s="45">
        <v>74</v>
      </c>
      <c r="D350" s="401" t="s">
        <v>108</v>
      </c>
      <c r="E350" s="1095" t="s">
        <v>109</v>
      </c>
      <c r="F350" s="1096"/>
      <c r="G350" s="74" t="s">
        <v>13</v>
      </c>
      <c r="H350" s="209">
        <f>SUM(H346-H347+H348-H349)</f>
        <v>0</v>
      </c>
      <c r="I350" s="75"/>
      <c r="J350" s="76" t="s">
        <v>13</v>
      </c>
      <c r="K350" s="210">
        <f>SUM(K346-K347+K348-K349)</f>
        <v>0</v>
      </c>
      <c r="M350" s="922" t="str">
        <f>IF(AND(H350&gt;0,H351=""),"Enter Prior Year Distributions on Line 75. If no Distributions, Enter $0","")</f>
        <v/>
      </c>
      <c r="N350" s="924"/>
      <c r="O350" s="924"/>
      <c r="P350" s="924"/>
      <c r="Q350" s="924"/>
    </row>
    <row r="351" spans="3:17" ht="15" hidden="1" customHeight="1">
      <c r="C351" s="45">
        <v>75</v>
      </c>
      <c r="D351" s="393" t="s">
        <v>110</v>
      </c>
      <c r="E351" s="643"/>
      <c r="F351" s="402"/>
      <c r="G351" s="385" t="s">
        <v>13</v>
      </c>
      <c r="H351" s="403"/>
      <c r="I351" s="402"/>
      <c r="J351" s="385" t="s">
        <v>13</v>
      </c>
      <c r="K351" s="403"/>
      <c r="M351" s="918" t="str">
        <f>IF(AND(K350&gt;0,K351=""),"Enter Most Recent Year Distributions on Line 75. If no Distributions, Enter $0","")</f>
        <v/>
      </c>
      <c r="N351" s="921"/>
      <c r="O351" s="921"/>
      <c r="P351" s="1243"/>
      <c r="Q351" s="1243"/>
    </row>
    <row r="352" spans="3:17" ht="15" hidden="1" customHeight="1">
      <c r="C352" s="77"/>
      <c r="D352" s="1085" t="s">
        <v>111</v>
      </c>
      <c r="E352" s="1086"/>
      <c r="F352" s="1086"/>
      <c r="G352" s="1086"/>
      <c r="H352" s="1086"/>
      <c r="I352" s="1086"/>
      <c r="J352" s="1086"/>
      <c r="K352" s="1087"/>
      <c r="M352" s="648"/>
      <c r="N352" s="785"/>
    </row>
    <row r="353" spans="3:15" ht="15" hidden="1" customHeight="1">
      <c r="C353" s="77"/>
      <c r="D353" s="1234" t="s">
        <v>638</v>
      </c>
      <c r="E353" s="1149"/>
      <c r="F353" s="1149"/>
      <c r="G353" s="1149"/>
      <c r="H353" s="1149"/>
      <c r="I353" s="1149"/>
      <c r="J353" s="1149"/>
      <c r="K353" s="1237"/>
    </row>
    <row r="354" spans="3:15" ht="15" hidden="1" customHeight="1">
      <c r="C354" s="47"/>
      <c r="D354" s="1134" t="s">
        <v>112</v>
      </c>
      <c r="E354" s="1135"/>
      <c r="F354" s="1135"/>
      <c r="G354" s="1135"/>
      <c r="H354" s="1135"/>
      <c r="I354" s="1135"/>
      <c r="J354" s="1135"/>
      <c r="K354" s="1136"/>
      <c r="M354" s="768"/>
      <c r="N354" s="771"/>
      <c r="O354" s="772"/>
    </row>
    <row r="355" spans="3:15" ht="15" hidden="1" customHeight="1">
      <c r="C355" s="77">
        <v>76</v>
      </c>
      <c r="D355" s="1080" t="s">
        <v>113</v>
      </c>
      <c r="E355" s="1031"/>
      <c r="F355" s="1007" t="s">
        <v>7</v>
      </c>
      <c r="G355" s="1032"/>
      <c r="H355" s="1032"/>
      <c r="I355" s="1032"/>
      <c r="J355" s="1032"/>
      <c r="K355" s="1069"/>
      <c r="M355" s="768"/>
      <c r="N355" s="771"/>
      <c r="O355" s="772"/>
    </row>
    <row r="356" spans="3:15" ht="15" hidden="1" customHeight="1">
      <c r="C356" s="77"/>
      <c r="D356" s="1068" t="s">
        <v>114</v>
      </c>
      <c r="E356" s="992"/>
      <c r="F356" s="971" t="s">
        <v>7</v>
      </c>
      <c r="G356" s="982"/>
      <c r="H356" s="982"/>
      <c r="I356" s="982"/>
      <c r="J356" s="982"/>
      <c r="K356" s="1088"/>
      <c r="M356" s="768"/>
      <c r="N356" s="769"/>
      <c r="O356" s="770"/>
    </row>
    <row r="357" spans="3:15" ht="15" hidden="1" customHeight="1">
      <c r="C357" s="404"/>
      <c r="D357" s="405" t="s">
        <v>108</v>
      </c>
      <c r="E357" s="406"/>
      <c r="F357" s="1057">
        <f>AND(F355="YES",F356="NO")*H350</f>
        <v>0</v>
      </c>
      <c r="G357" s="1060"/>
      <c r="H357" s="1060"/>
      <c r="I357" s="1060"/>
      <c r="J357" s="1060"/>
      <c r="K357" s="1067"/>
      <c r="M357" s="768"/>
      <c r="N357" s="771"/>
      <c r="O357" s="772"/>
    </row>
    <row r="358" spans="3:15" ht="15" hidden="1" customHeight="1">
      <c r="C358" s="407"/>
      <c r="D358" s="405" t="s">
        <v>110</v>
      </c>
      <c r="E358" s="406"/>
      <c r="F358" s="1057">
        <f>AND(F355="NO",F356="YES")*(H351)</f>
        <v>0</v>
      </c>
      <c r="G358" s="1060"/>
      <c r="H358" s="1060"/>
      <c r="I358" s="1060"/>
      <c r="J358" s="1060"/>
      <c r="K358" s="1067"/>
      <c r="M358" s="768"/>
      <c r="N358" s="771"/>
      <c r="O358" s="772"/>
    </row>
    <row r="359" spans="3:15" ht="15" hidden="1" customHeight="1">
      <c r="C359" s="45"/>
      <c r="D359" s="150"/>
      <c r="E359" s="159"/>
      <c r="F359" s="408"/>
      <c r="G359" s="409"/>
      <c r="H359" s="409"/>
      <c r="I359" s="409"/>
      <c r="J359" s="409"/>
      <c r="K359" s="410"/>
      <c r="M359" s="768"/>
      <c r="N359" s="771"/>
      <c r="O359" s="772"/>
    </row>
    <row r="360" spans="3:15" ht="15" hidden="1" customHeight="1">
      <c r="C360" s="77"/>
      <c r="D360" s="1100" t="s">
        <v>115</v>
      </c>
      <c r="E360" s="1101"/>
      <c r="F360" s="1101"/>
      <c r="G360" s="1101"/>
      <c r="H360" s="1101"/>
      <c r="I360" s="1101"/>
      <c r="J360" s="1101"/>
      <c r="K360" s="1102"/>
    </row>
    <row r="361" spans="3:15" ht="15" hidden="1" customHeight="1">
      <c r="C361" s="77">
        <v>77</v>
      </c>
      <c r="D361" s="1080" t="s">
        <v>113</v>
      </c>
      <c r="E361" s="1031"/>
      <c r="F361" s="1007" t="s">
        <v>7</v>
      </c>
      <c r="G361" s="1032"/>
      <c r="H361" s="1032"/>
      <c r="I361" s="1032"/>
      <c r="J361" s="1032"/>
      <c r="K361" s="1069"/>
      <c r="M361" s="768"/>
      <c r="N361" s="771"/>
      <c r="O361" s="772"/>
    </row>
    <row r="362" spans="3:15" ht="15" hidden="1" customHeight="1">
      <c r="C362" s="77"/>
      <c r="D362" s="1068" t="s">
        <v>114</v>
      </c>
      <c r="E362" s="1034"/>
      <c r="F362" s="971" t="s">
        <v>7</v>
      </c>
      <c r="G362" s="982"/>
      <c r="H362" s="982"/>
      <c r="I362" s="982"/>
      <c r="J362" s="982"/>
      <c r="K362" s="1088"/>
      <c r="M362" s="768"/>
      <c r="N362" s="769"/>
      <c r="O362" s="770"/>
    </row>
    <row r="363" spans="3:15" ht="15" hidden="1" customHeight="1">
      <c r="C363" s="404"/>
      <c r="D363" s="405" t="s">
        <v>108</v>
      </c>
      <c r="E363" s="406"/>
      <c r="F363" s="1057">
        <f>AND(F361="YES",F362="NO")*K350</f>
        <v>0</v>
      </c>
      <c r="G363" s="1058"/>
      <c r="H363" s="1058"/>
      <c r="I363" s="1058"/>
      <c r="J363" s="1058"/>
      <c r="K363" s="1059"/>
      <c r="M363" s="768"/>
      <c r="N363" s="771"/>
      <c r="O363" s="772"/>
    </row>
    <row r="364" spans="3:15" ht="15" hidden="1" customHeight="1">
      <c r="C364" s="407"/>
      <c r="D364" s="405" t="s">
        <v>110</v>
      </c>
      <c r="E364" s="406"/>
      <c r="F364" s="1057">
        <f>AND(F361="NO",F362="YES")*(K351)</f>
        <v>0</v>
      </c>
      <c r="G364" s="1058"/>
      <c r="H364" s="1058"/>
      <c r="I364" s="1058"/>
      <c r="J364" s="1058"/>
      <c r="K364" s="1059"/>
      <c r="M364" s="768"/>
      <c r="N364" s="771"/>
      <c r="O364" s="772"/>
    </row>
    <row r="365" spans="3:15" ht="15" hidden="1" customHeight="1">
      <c r="C365" s="47"/>
      <c r="D365" s="150"/>
      <c r="E365" s="159"/>
      <c r="F365" s="79"/>
      <c r="G365" s="80"/>
      <c r="H365" s="80"/>
      <c r="I365" s="80"/>
      <c r="J365" s="80"/>
      <c r="K365" s="81"/>
      <c r="M365" s="768"/>
      <c r="N365" s="771"/>
      <c r="O365" s="772"/>
    </row>
    <row r="366" spans="3:15" ht="15" hidden="1" customHeight="1">
      <c r="C366" s="45">
        <v>78</v>
      </c>
      <c r="D366" s="411" t="s">
        <v>116</v>
      </c>
      <c r="E366" s="638"/>
      <c r="F366" s="326" t="s">
        <v>12</v>
      </c>
      <c r="G366" s="304" t="s">
        <v>13</v>
      </c>
      <c r="H366" s="412">
        <f>IF(F357+F358&gt;0,F357+F358,0)</f>
        <v>0</v>
      </c>
      <c r="I366" s="326" t="s">
        <v>12</v>
      </c>
      <c r="J366" s="304" t="s">
        <v>13</v>
      </c>
      <c r="K366" s="413">
        <f>IF(F363+F364&gt;0,F363+F364,0)</f>
        <v>0</v>
      </c>
      <c r="M366" s="647"/>
      <c r="N366" s="251"/>
    </row>
    <row r="367" spans="3:15" ht="15" hidden="1" customHeight="1">
      <c r="C367" s="44">
        <v>79</v>
      </c>
      <c r="D367" s="414" t="s">
        <v>117</v>
      </c>
      <c r="E367" s="644"/>
      <c r="F367" s="82" t="s">
        <v>39</v>
      </c>
      <c r="G367" s="83" t="s">
        <v>13</v>
      </c>
      <c r="H367" s="84">
        <f>IF(F357+F358&lt;0,F357+F358,0)</f>
        <v>0</v>
      </c>
      <c r="I367" s="82" t="s">
        <v>39</v>
      </c>
      <c r="J367" s="83" t="s">
        <v>13</v>
      </c>
      <c r="K367" s="85">
        <f>IF(F363+F364&lt;0,F363+F364,0)</f>
        <v>0</v>
      </c>
    </row>
    <row r="368" spans="3:15" ht="15" hidden="1" customHeight="1">
      <c r="C368" s="45">
        <v>80</v>
      </c>
      <c r="D368" s="415" t="s">
        <v>118</v>
      </c>
      <c r="E368" s="639"/>
      <c r="F368" s="57" t="s">
        <v>12</v>
      </c>
      <c r="G368" s="86" t="s">
        <v>13</v>
      </c>
      <c r="H368" s="87"/>
      <c r="I368" s="57" t="s">
        <v>12</v>
      </c>
      <c r="J368" s="86" t="s">
        <v>13</v>
      </c>
      <c r="K368" s="88"/>
    </row>
    <row r="369" spans="3:17" ht="15" hidden="1" customHeight="1" thickBot="1">
      <c r="C369" s="45">
        <v>81</v>
      </c>
      <c r="D369" s="416"/>
      <c r="E369" s="417" t="s">
        <v>119</v>
      </c>
      <c r="F369" s="418"/>
      <c r="G369" s="233" t="s">
        <v>16</v>
      </c>
      <c r="H369" s="234">
        <f>SUM(H366+H367+H368)</f>
        <v>0</v>
      </c>
      <c r="I369" s="419"/>
      <c r="J369" s="235" t="s">
        <v>13</v>
      </c>
      <c r="K369" s="236">
        <f>SUM(K366+K367+K368)</f>
        <v>0</v>
      </c>
      <c r="M369" s="773"/>
      <c r="N369" s="757"/>
    </row>
    <row r="370" spans="3:17" ht="15" hidden="1" customHeight="1" thickTop="1">
      <c r="C370" s="954">
        <v>82</v>
      </c>
      <c r="D370" s="1153" t="s">
        <v>120</v>
      </c>
      <c r="E370" s="1154"/>
      <c r="F370" s="1154"/>
      <c r="G370" s="1154"/>
      <c r="H370" s="1154"/>
      <c r="I370" s="1154"/>
      <c r="J370" s="1154"/>
      <c r="K370" s="1155"/>
      <c r="M370" s="768"/>
      <c r="N370" s="771"/>
      <c r="O370" s="772"/>
    </row>
    <row r="371" spans="3:17" ht="15" hidden="1" customHeight="1">
      <c r="C371" s="955"/>
      <c r="D371" s="1130" t="s">
        <v>557</v>
      </c>
      <c r="E371" s="1017"/>
      <c r="F371" s="1007" t="s">
        <v>7</v>
      </c>
      <c r="G371" s="1032"/>
      <c r="H371" s="1032"/>
      <c r="I371" s="1032"/>
      <c r="J371" s="1032"/>
      <c r="K371" s="1131"/>
      <c r="M371" s="768"/>
      <c r="N371" s="771"/>
      <c r="O371" s="772"/>
    </row>
    <row r="372" spans="3:17" ht="15" hidden="1" customHeight="1">
      <c r="C372" s="955"/>
      <c r="D372" s="1130" t="s">
        <v>558</v>
      </c>
      <c r="E372" s="1017"/>
      <c r="F372" s="1007" t="s">
        <v>7</v>
      </c>
      <c r="G372" s="1032"/>
      <c r="H372" s="1032"/>
      <c r="I372" s="1032"/>
      <c r="J372" s="1032"/>
      <c r="K372" s="1131"/>
      <c r="M372" s="807" t="s">
        <v>26</v>
      </c>
      <c r="N372" s="808">
        <f>IF(H369=0,0,K369-H369)</f>
        <v>0</v>
      </c>
      <c r="O372" s="772"/>
    </row>
    <row r="373" spans="3:17" ht="15" hidden="1" customHeight="1" thickBot="1">
      <c r="C373" s="955"/>
      <c r="D373" s="1161" t="s">
        <v>559</v>
      </c>
      <c r="E373" s="1162"/>
      <c r="F373" s="1097" t="s">
        <v>32</v>
      </c>
      <c r="G373" s="1098"/>
      <c r="H373" s="1098"/>
      <c r="I373" s="1098"/>
      <c r="J373" s="1098"/>
      <c r="K373" s="1099"/>
      <c r="M373" s="807" t="s">
        <v>28</v>
      </c>
      <c r="N373" s="809">
        <f>IF(H369=0,0,(K369-H369)/H369)</f>
        <v>0</v>
      </c>
    </row>
    <row r="374" spans="3:17" ht="15" hidden="1" customHeight="1">
      <c r="C374" s="131"/>
      <c r="D374" s="169" t="s">
        <v>33</v>
      </c>
      <c r="E374" s="269"/>
      <c r="F374" s="932">
        <f>AND(F371="YES",F372="NO",F373="NO")*H369</f>
        <v>0</v>
      </c>
      <c r="G374" s="933"/>
      <c r="H374" s="933"/>
      <c r="I374" s="933"/>
      <c r="J374" s="933"/>
      <c r="K374" s="934"/>
      <c r="M374" s="768"/>
      <c r="N374" s="771"/>
      <c r="O374" s="772"/>
    </row>
    <row r="375" spans="3:17" ht="15" hidden="1" customHeight="1">
      <c r="C375" s="260"/>
      <c r="D375" s="259" t="s">
        <v>34</v>
      </c>
      <c r="E375" s="406"/>
      <c r="F375" s="1124">
        <f>AND(F371="NO",F372="YES",F373="NO")*(K369)</f>
        <v>0</v>
      </c>
      <c r="G375" s="1125"/>
      <c r="H375" s="1125"/>
      <c r="I375" s="1125"/>
      <c r="J375" s="1125"/>
      <c r="K375" s="1126"/>
      <c r="O375" s="770"/>
    </row>
    <row r="376" spans="3:17" ht="15" hidden="1" customHeight="1">
      <c r="C376" s="324"/>
      <c r="D376" s="420" t="s">
        <v>35</v>
      </c>
      <c r="E376" s="421"/>
      <c r="F376" s="1127">
        <f>AND(F371="NO",F372="NO",F373="YES")*(H369+K369)/2</f>
        <v>0</v>
      </c>
      <c r="G376" s="1128"/>
      <c r="H376" s="1128"/>
      <c r="I376" s="1128"/>
      <c r="J376" s="1128"/>
      <c r="K376" s="1129"/>
      <c r="O376" s="772"/>
    </row>
    <row r="377" spans="3:17" ht="15" hidden="1" customHeight="1" thickTop="1">
      <c r="C377" s="237"/>
      <c r="D377" s="1089" t="s">
        <v>121</v>
      </c>
      <c r="E377" s="1090"/>
      <c r="F377" s="238"/>
      <c r="G377" s="239"/>
      <c r="H377" s="1093">
        <f>SUM(F374:K376)</f>
        <v>0</v>
      </c>
      <c r="I377" s="1093"/>
      <c r="J377" s="1093"/>
      <c r="K377" s="1094"/>
    </row>
    <row r="378" spans="3:17" ht="15" hidden="1" customHeight="1">
      <c r="C378" s="49"/>
      <c r="D378" s="165"/>
      <c r="E378" s="165"/>
      <c r="F378" s="68"/>
      <c r="G378" s="69"/>
      <c r="H378" s="166"/>
      <c r="I378" s="166"/>
      <c r="J378" s="166"/>
      <c r="K378" s="167"/>
      <c r="M378" s="768"/>
      <c r="N378" s="771"/>
      <c r="O378" s="772"/>
    </row>
    <row r="379" spans="3:17" ht="15.6" hidden="1">
      <c r="C379" s="37"/>
      <c r="D379" s="149"/>
      <c r="E379" s="71"/>
      <c r="F379" s="71"/>
      <c r="G379" s="72"/>
      <c r="H379" s="243" t="s">
        <v>8</v>
      </c>
      <c r="I379" s="51"/>
      <c r="J379" s="629"/>
      <c r="K379" s="574" t="s">
        <v>9</v>
      </c>
    </row>
    <row r="380" spans="3:17" ht="15" hidden="1" customHeight="1">
      <c r="C380" s="668" t="s">
        <v>124</v>
      </c>
      <c r="D380" s="625" t="s">
        <v>665</v>
      </c>
      <c r="E380" s="1076" t="s">
        <v>663</v>
      </c>
      <c r="F380" s="1077"/>
      <c r="G380" s="582"/>
      <c r="H380" s="666">
        <v>2021</v>
      </c>
      <c r="I380" s="626"/>
      <c r="J380" s="631"/>
      <c r="K380" s="665">
        <v>2022</v>
      </c>
    </row>
    <row r="381" spans="3:17" ht="15" hidden="1" customHeight="1">
      <c r="C381" s="45"/>
      <c r="D381" s="143" t="s">
        <v>55</v>
      </c>
      <c r="E381" s="1081" t="s">
        <v>56</v>
      </c>
      <c r="F381" s="1082"/>
      <c r="G381" s="1082"/>
      <c r="H381" s="1082"/>
      <c r="I381" s="1083"/>
      <c r="J381" s="1083"/>
      <c r="K381" s="1084"/>
    </row>
    <row r="382" spans="3:17" ht="15" hidden="1" customHeight="1">
      <c r="C382" s="44">
        <v>70</v>
      </c>
      <c r="D382" s="343" t="s">
        <v>104</v>
      </c>
      <c r="E382" s="638"/>
      <c r="F382" s="392"/>
      <c r="G382" s="327" t="s">
        <v>13</v>
      </c>
      <c r="H382" s="216"/>
      <c r="I382" s="392"/>
      <c r="J382" s="304" t="s">
        <v>13</v>
      </c>
      <c r="K382" s="217"/>
      <c r="M382" s="922" t="str">
        <f>IF(AND(H382&lt;&gt;"",H383&lt;&gt;""),"Enter Either Profit or Loss in Prior Year Column","")</f>
        <v/>
      </c>
      <c r="N382" s="1244"/>
      <c r="O382" s="1244"/>
      <c r="P382" s="810"/>
      <c r="Q382" s="810"/>
    </row>
    <row r="383" spans="3:17" ht="15" hidden="1" customHeight="1">
      <c r="C383" s="44">
        <v>71</v>
      </c>
      <c r="D383" s="393" t="s">
        <v>105</v>
      </c>
      <c r="E383" s="643"/>
      <c r="F383" s="394"/>
      <c r="G383" s="385" t="s">
        <v>13</v>
      </c>
      <c r="H383" s="218"/>
      <c r="I383" s="394"/>
      <c r="J383" s="385" t="s">
        <v>13</v>
      </c>
      <c r="K383" s="218"/>
      <c r="M383" s="918" t="str">
        <f>IF(AND(K382&lt;&gt;"",K383&lt;&gt;""),"Enter Either Profit or Loss in Most Recent Year Column","")</f>
        <v/>
      </c>
      <c r="N383" s="926"/>
      <c r="O383" s="926"/>
      <c r="P383" s="926"/>
      <c r="Q383" s="806"/>
    </row>
    <row r="384" spans="3:17" ht="15" hidden="1" customHeight="1">
      <c r="C384" s="44">
        <v>72</v>
      </c>
      <c r="D384" s="344" t="s">
        <v>106</v>
      </c>
      <c r="E384" s="638"/>
      <c r="F384" s="392"/>
      <c r="G384" s="327" t="s">
        <v>13</v>
      </c>
      <c r="H384" s="395"/>
      <c r="I384" s="392"/>
      <c r="J384" s="327" t="s">
        <v>13</v>
      </c>
      <c r="K384" s="396"/>
    </row>
    <row r="385" spans="3:17" ht="15" hidden="1" customHeight="1">
      <c r="C385" s="73">
        <v>73</v>
      </c>
      <c r="D385" s="393" t="s">
        <v>107</v>
      </c>
      <c r="E385" s="643"/>
      <c r="F385" s="394"/>
      <c r="G385" s="397" t="s">
        <v>13</v>
      </c>
      <c r="H385" s="398"/>
      <c r="I385" s="399"/>
      <c r="J385" s="397" t="s">
        <v>13</v>
      </c>
      <c r="K385" s="400"/>
    </row>
    <row r="386" spans="3:17" ht="15" hidden="1" customHeight="1">
      <c r="C386" s="45">
        <v>74</v>
      </c>
      <c r="D386" s="401" t="s">
        <v>108</v>
      </c>
      <c r="E386" s="1095" t="s">
        <v>109</v>
      </c>
      <c r="F386" s="1096"/>
      <c r="G386" s="74" t="s">
        <v>13</v>
      </c>
      <c r="H386" s="209">
        <f>SUM(H382-H383+H384-H385)</f>
        <v>0</v>
      </c>
      <c r="I386" s="75"/>
      <c r="J386" s="76" t="s">
        <v>13</v>
      </c>
      <c r="K386" s="210">
        <f>SUM(K382-K383+K384-K385)</f>
        <v>0</v>
      </c>
      <c r="M386" s="922" t="str">
        <f>IF(AND(H386&gt;0,H387=""),"Enter Prior Year Distributions on Line75. If no Distributions, Enter $0","")</f>
        <v/>
      </c>
      <c r="N386" s="1239"/>
      <c r="O386" s="1239"/>
      <c r="P386" s="1239"/>
      <c r="Q386" s="1239"/>
    </row>
    <row r="387" spans="3:17" ht="15" hidden="1" customHeight="1">
      <c r="C387" s="45">
        <v>75</v>
      </c>
      <c r="D387" s="393" t="s">
        <v>110</v>
      </c>
      <c r="E387" s="643"/>
      <c r="F387" s="402"/>
      <c r="G387" s="385" t="s">
        <v>13</v>
      </c>
      <c r="H387" s="403"/>
      <c r="I387" s="402"/>
      <c r="J387" s="385" t="s">
        <v>13</v>
      </c>
      <c r="K387" s="403"/>
      <c r="M387" s="918" t="str">
        <f>IF(AND(K386&gt;0,K387=""),"Enter Most Recent Year Distributions on Line 75. If no Distributions, Enter $0","")</f>
        <v/>
      </c>
      <c r="N387" s="921"/>
      <c r="O387" s="921"/>
      <c r="P387" s="921"/>
      <c r="Q387" s="921"/>
    </row>
    <row r="388" spans="3:17" ht="15" hidden="1" customHeight="1">
      <c r="C388" s="77"/>
      <c r="D388" s="1085" t="s">
        <v>111</v>
      </c>
      <c r="E388" s="1086"/>
      <c r="F388" s="1086"/>
      <c r="G388" s="1086"/>
      <c r="H388" s="1086"/>
      <c r="I388" s="1086"/>
      <c r="J388" s="1086"/>
      <c r="K388" s="1087"/>
      <c r="M388" s="648"/>
      <c r="N388" s="785"/>
    </row>
    <row r="389" spans="3:17" ht="15" hidden="1" customHeight="1">
      <c r="C389" s="77"/>
      <c r="D389" s="1132" t="s">
        <v>638</v>
      </c>
      <c r="E389" s="1074"/>
      <c r="F389" s="1074"/>
      <c r="G389" s="1074"/>
      <c r="H389" s="1074"/>
      <c r="I389" s="1074"/>
      <c r="J389" s="1074"/>
      <c r="K389" s="1133"/>
    </row>
    <row r="390" spans="3:17" ht="15" hidden="1" customHeight="1">
      <c r="C390" s="47"/>
      <c r="D390" s="1134" t="s">
        <v>112</v>
      </c>
      <c r="E390" s="1135"/>
      <c r="F390" s="1135"/>
      <c r="G390" s="1135"/>
      <c r="H390" s="1135"/>
      <c r="I390" s="1135"/>
      <c r="J390" s="1135"/>
      <c r="K390" s="1136"/>
      <c r="M390" s="768"/>
      <c r="N390" s="771"/>
      <c r="O390" s="772"/>
    </row>
    <row r="391" spans="3:17" ht="15" hidden="1" customHeight="1">
      <c r="C391" s="77">
        <v>76</v>
      </c>
      <c r="D391" s="1080" t="s">
        <v>113</v>
      </c>
      <c r="E391" s="1031"/>
      <c r="F391" s="1007" t="s">
        <v>7</v>
      </c>
      <c r="G391" s="1032"/>
      <c r="H391" s="1032"/>
      <c r="I391" s="1032"/>
      <c r="J391" s="1032"/>
      <c r="K391" s="1069"/>
      <c r="M391" s="768"/>
      <c r="N391" s="771"/>
      <c r="O391" s="772"/>
    </row>
    <row r="392" spans="3:17" ht="15" hidden="1" customHeight="1">
      <c r="C392" s="77"/>
      <c r="D392" s="1068" t="s">
        <v>114</v>
      </c>
      <c r="E392" s="992"/>
      <c r="F392" s="971" t="s">
        <v>7</v>
      </c>
      <c r="G392" s="982"/>
      <c r="H392" s="982"/>
      <c r="I392" s="982"/>
      <c r="J392" s="982"/>
      <c r="K392" s="1088"/>
      <c r="M392" s="768"/>
      <c r="N392" s="769"/>
      <c r="O392" s="770"/>
    </row>
    <row r="393" spans="3:17" ht="15" hidden="1" customHeight="1">
      <c r="C393" s="404"/>
      <c r="D393" s="405" t="s">
        <v>108</v>
      </c>
      <c r="E393" s="406"/>
      <c r="F393" s="1057">
        <f>AND(F391="YES",F392="NO")*H386</f>
        <v>0</v>
      </c>
      <c r="G393" s="1060"/>
      <c r="H393" s="1060"/>
      <c r="I393" s="1060"/>
      <c r="J393" s="1060"/>
      <c r="K393" s="1067"/>
      <c r="M393" s="768"/>
      <c r="N393" s="771"/>
      <c r="O393" s="772"/>
    </row>
    <row r="394" spans="3:17" ht="15" hidden="1" customHeight="1">
      <c r="C394" s="407"/>
      <c r="D394" s="405" t="s">
        <v>110</v>
      </c>
      <c r="E394" s="406"/>
      <c r="F394" s="1057">
        <f>AND(F391="NO",F392="YES")*(H387)</f>
        <v>0</v>
      </c>
      <c r="G394" s="1060"/>
      <c r="H394" s="1060"/>
      <c r="I394" s="1060"/>
      <c r="J394" s="1060"/>
      <c r="K394" s="1067"/>
      <c r="M394" s="768"/>
      <c r="N394" s="771"/>
      <c r="O394" s="772"/>
    </row>
    <row r="395" spans="3:17" ht="15" hidden="1" customHeight="1">
      <c r="C395" s="45"/>
      <c r="D395" s="150"/>
      <c r="E395" s="159"/>
      <c r="F395" s="408"/>
      <c r="G395" s="409"/>
      <c r="H395" s="409"/>
      <c r="I395" s="409"/>
      <c r="J395" s="409"/>
      <c r="K395" s="410"/>
      <c r="M395" s="768"/>
      <c r="N395" s="771"/>
      <c r="O395" s="772"/>
    </row>
    <row r="396" spans="3:17" ht="15" hidden="1" customHeight="1">
      <c r="C396" s="77"/>
      <c r="D396" s="1100" t="s">
        <v>115</v>
      </c>
      <c r="E396" s="1101"/>
      <c r="F396" s="1101"/>
      <c r="G396" s="1101"/>
      <c r="H396" s="1101"/>
      <c r="I396" s="1101"/>
      <c r="J396" s="1101"/>
      <c r="K396" s="1102"/>
    </row>
    <row r="397" spans="3:17" ht="15" hidden="1" customHeight="1">
      <c r="C397" s="77">
        <v>77</v>
      </c>
      <c r="D397" s="1080" t="s">
        <v>113</v>
      </c>
      <c r="E397" s="1031"/>
      <c r="F397" s="1007" t="s">
        <v>7</v>
      </c>
      <c r="G397" s="1032"/>
      <c r="H397" s="1032"/>
      <c r="I397" s="1032"/>
      <c r="J397" s="1032"/>
      <c r="K397" s="1069"/>
      <c r="M397" s="768"/>
      <c r="N397" s="771"/>
      <c r="O397" s="772"/>
    </row>
    <row r="398" spans="3:17" ht="15" hidden="1" customHeight="1">
      <c r="C398" s="77"/>
      <c r="D398" s="1068" t="s">
        <v>114</v>
      </c>
      <c r="E398" s="1034"/>
      <c r="F398" s="971" t="s">
        <v>7</v>
      </c>
      <c r="G398" s="982"/>
      <c r="H398" s="982"/>
      <c r="I398" s="982"/>
      <c r="J398" s="982"/>
      <c r="K398" s="1088"/>
      <c r="M398" s="768"/>
      <c r="N398" s="769"/>
      <c r="O398" s="770"/>
    </row>
    <row r="399" spans="3:17" ht="15" hidden="1" customHeight="1">
      <c r="C399" s="404"/>
      <c r="D399" s="405" t="s">
        <v>108</v>
      </c>
      <c r="E399" s="406"/>
      <c r="F399" s="1057">
        <f>AND(F397="YES",F398="NO")*K386</f>
        <v>0</v>
      </c>
      <c r="G399" s="1058"/>
      <c r="H399" s="1058"/>
      <c r="I399" s="1058"/>
      <c r="J399" s="1058"/>
      <c r="K399" s="1059"/>
      <c r="M399" s="768"/>
      <c r="N399" s="771"/>
      <c r="O399" s="772"/>
    </row>
    <row r="400" spans="3:17" ht="15" hidden="1" customHeight="1">
      <c r="C400" s="407"/>
      <c r="D400" s="405" t="s">
        <v>110</v>
      </c>
      <c r="E400" s="406"/>
      <c r="F400" s="1057">
        <f>AND(F397="NO",F398="YES")*(K387)</f>
        <v>0</v>
      </c>
      <c r="G400" s="1058"/>
      <c r="H400" s="1058"/>
      <c r="I400" s="1058"/>
      <c r="J400" s="1058"/>
      <c r="K400" s="1059"/>
      <c r="M400" s="768"/>
      <c r="N400" s="771"/>
      <c r="O400" s="772"/>
    </row>
    <row r="401" spans="3:15" ht="15" hidden="1" customHeight="1">
      <c r="C401" s="47"/>
      <c r="D401" s="150"/>
      <c r="E401" s="159"/>
      <c r="F401" s="79"/>
      <c r="G401" s="80"/>
      <c r="H401" s="80"/>
      <c r="I401" s="80"/>
      <c r="J401" s="80"/>
      <c r="K401" s="81"/>
      <c r="M401" s="768"/>
      <c r="N401" s="771"/>
      <c r="O401" s="772"/>
    </row>
    <row r="402" spans="3:15" ht="15" hidden="1" customHeight="1">
      <c r="C402" s="45">
        <v>78</v>
      </c>
      <c r="D402" s="411" t="s">
        <v>116</v>
      </c>
      <c r="E402" s="638"/>
      <c r="F402" s="326" t="s">
        <v>12</v>
      </c>
      <c r="G402" s="304" t="s">
        <v>13</v>
      </c>
      <c r="H402" s="412">
        <f>IF(F393+F394&gt;0,F393+F394,0)</f>
        <v>0</v>
      </c>
      <c r="I402" s="326" t="s">
        <v>12</v>
      </c>
      <c r="J402" s="304" t="s">
        <v>13</v>
      </c>
      <c r="K402" s="413">
        <f>IF(F399+F400&gt;0,F399+F400,0)</f>
        <v>0</v>
      </c>
      <c r="M402" s="647"/>
      <c r="N402" s="251"/>
    </row>
    <row r="403" spans="3:15" ht="15" hidden="1" customHeight="1">
      <c r="C403" s="44">
        <v>79</v>
      </c>
      <c r="D403" s="414" t="s">
        <v>117</v>
      </c>
      <c r="E403" s="644"/>
      <c r="F403" s="82" t="s">
        <v>39</v>
      </c>
      <c r="G403" s="83" t="s">
        <v>13</v>
      </c>
      <c r="H403" s="84">
        <f>IF(F393+F394&lt;0,F393+F394,0)</f>
        <v>0</v>
      </c>
      <c r="I403" s="82" t="s">
        <v>39</v>
      </c>
      <c r="J403" s="83" t="s">
        <v>13</v>
      </c>
      <c r="K403" s="85">
        <f>IF(F399+F400&lt;0,F399+F400,0)</f>
        <v>0</v>
      </c>
    </row>
    <row r="404" spans="3:15" ht="15" hidden="1" customHeight="1">
      <c r="C404" s="45">
        <v>80</v>
      </c>
      <c r="D404" s="415" t="s">
        <v>118</v>
      </c>
      <c r="E404" s="639"/>
      <c r="F404" s="57" t="s">
        <v>12</v>
      </c>
      <c r="G404" s="86" t="s">
        <v>13</v>
      </c>
      <c r="H404" s="87">
        <v>0</v>
      </c>
      <c r="I404" s="57" t="s">
        <v>12</v>
      </c>
      <c r="J404" s="86" t="s">
        <v>13</v>
      </c>
      <c r="K404" s="88"/>
    </row>
    <row r="405" spans="3:15" ht="15" hidden="1" customHeight="1" thickBot="1">
      <c r="C405" s="45">
        <v>81</v>
      </c>
      <c r="D405" s="416"/>
      <c r="E405" s="417" t="s">
        <v>119</v>
      </c>
      <c r="F405" s="418"/>
      <c r="G405" s="233" t="s">
        <v>16</v>
      </c>
      <c r="H405" s="234">
        <f>SUM(H402+H403+H404)</f>
        <v>0</v>
      </c>
      <c r="I405" s="419"/>
      <c r="J405" s="235" t="s">
        <v>13</v>
      </c>
      <c r="K405" s="236">
        <f>SUM(K402+K403+K404)</f>
        <v>0</v>
      </c>
      <c r="M405" s="773"/>
      <c r="N405" s="757"/>
    </row>
    <row r="406" spans="3:15" ht="15" hidden="1" customHeight="1" thickTop="1">
      <c r="C406" s="954">
        <v>82</v>
      </c>
      <c r="D406" s="1153" t="s">
        <v>120</v>
      </c>
      <c r="E406" s="1154"/>
      <c r="F406" s="1154"/>
      <c r="G406" s="1154"/>
      <c r="H406" s="1154"/>
      <c r="I406" s="1154"/>
      <c r="J406" s="1154"/>
      <c r="K406" s="1155"/>
      <c r="M406" s="768"/>
      <c r="N406" s="771"/>
      <c r="O406" s="772"/>
    </row>
    <row r="407" spans="3:15" ht="15" hidden="1" customHeight="1">
      <c r="C407" s="955"/>
      <c r="D407" s="1130" t="s">
        <v>557</v>
      </c>
      <c r="E407" s="1017"/>
      <c r="F407" s="1007" t="s">
        <v>7</v>
      </c>
      <c r="G407" s="1032"/>
      <c r="H407" s="1032"/>
      <c r="I407" s="1032"/>
      <c r="J407" s="1032"/>
      <c r="K407" s="1131"/>
      <c r="M407" s="768"/>
      <c r="N407" s="771"/>
      <c r="O407" s="772"/>
    </row>
    <row r="408" spans="3:15" ht="15" hidden="1" customHeight="1">
      <c r="C408" s="955"/>
      <c r="D408" s="1130" t="s">
        <v>558</v>
      </c>
      <c r="E408" s="1017"/>
      <c r="F408" s="1007" t="s">
        <v>7</v>
      </c>
      <c r="G408" s="1032"/>
      <c r="H408" s="1032"/>
      <c r="I408" s="1032"/>
      <c r="J408" s="1032"/>
      <c r="K408" s="1131"/>
      <c r="M408" s="807" t="s">
        <v>26</v>
      </c>
      <c r="N408" s="808">
        <f>IF(H405=0,0,K405-H405)</f>
        <v>0</v>
      </c>
      <c r="O408" s="772"/>
    </row>
    <row r="409" spans="3:15" ht="15" hidden="1" customHeight="1" thickBot="1">
      <c r="C409" s="955"/>
      <c r="D409" s="1161" t="s">
        <v>559</v>
      </c>
      <c r="E409" s="1162"/>
      <c r="F409" s="1097" t="s">
        <v>32</v>
      </c>
      <c r="G409" s="1098"/>
      <c r="H409" s="1098"/>
      <c r="I409" s="1098"/>
      <c r="J409" s="1098"/>
      <c r="K409" s="1099"/>
      <c r="M409" s="807" t="s">
        <v>28</v>
      </c>
      <c r="N409" s="809">
        <f>IF(H405=0,0,(K405-H405)/H405)</f>
        <v>0</v>
      </c>
    </row>
    <row r="410" spans="3:15" ht="15" hidden="1" customHeight="1">
      <c r="C410" s="131"/>
      <c r="D410" s="169" t="s">
        <v>33</v>
      </c>
      <c r="E410" s="269"/>
      <c r="F410" s="932">
        <f>AND(F407="YES",F408="NO",F409="NO")*H405</f>
        <v>0</v>
      </c>
      <c r="G410" s="933"/>
      <c r="H410" s="933"/>
      <c r="I410" s="933"/>
      <c r="J410" s="933"/>
      <c r="K410" s="934"/>
      <c r="M410" s="768"/>
      <c r="N410" s="771"/>
      <c r="O410" s="772"/>
    </row>
    <row r="411" spans="3:15" ht="15" hidden="1" customHeight="1">
      <c r="C411" s="260"/>
      <c r="D411" s="259" t="s">
        <v>34</v>
      </c>
      <c r="E411" s="406"/>
      <c r="F411" s="1124">
        <f>AND(F407="NO",F408="YES",F409="NO")*(K405)</f>
        <v>0</v>
      </c>
      <c r="G411" s="1125"/>
      <c r="H411" s="1125"/>
      <c r="I411" s="1125"/>
      <c r="J411" s="1125"/>
      <c r="K411" s="1126"/>
      <c r="O411" s="770"/>
    </row>
    <row r="412" spans="3:15" ht="15" hidden="1" customHeight="1">
      <c r="C412" s="324"/>
      <c r="D412" s="420" t="s">
        <v>35</v>
      </c>
      <c r="E412" s="421"/>
      <c r="F412" s="1127">
        <f>AND(F407="NO",F408="NO",F409="YES")*(H405+K405)/2</f>
        <v>0</v>
      </c>
      <c r="G412" s="1128"/>
      <c r="H412" s="1128"/>
      <c r="I412" s="1128"/>
      <c r="J412" s="1128"/>
      <c r="K412" s="1129"/>
      <c r="O412" s="772"/>
    </row>
    <row r="413" spans="3:15" ht="15" hidden="1" customHeight="1" thickTop="1">
      <c r="C413" s="237"/>
      <c r="D413" s="1089" t="s">
        <v>121</v>
      </c>
      <c r="E413" s="1090"/>
      <c r="F413" s="238"/>
      <c r="G413" s="239"/>
      <c r="H413" s="1093">
        <f>SUM(F410:K412)</f>
        <v>0</v>
      </c>
      <c r="I413" s="1093"/>
      <c r="J413" s="1093"/>
      <c r="K413" s="1094"/>
    </row>
    <row r="414" spans="3:15" ht="15" hidden="1" customHeight="1">
      <c r="C414" s="49"/>
      <c r="D414" s="165"/>
      <c r="E414" s="165"/>
      <c r="F414" s="68"/>
      <c r="G414" s="69"/>
      <c r="H414" s="166"/>
      <c r="I414" s="166"/>
      <c r="J414" s="166"/>
      <c r="K414" s="167"/>
      <c r="M414" s="768"/>
      <c r="N414" s="771"/>
      <c r="O414" s="772"/>
    </row>
    <row r="415" spans="3:15" ht="15.6" hidden="1">
      <c r="C415" s="37"/>
      <c r="D415" s="149"/>
      <c r="E415" s="71"/>
      <c r="F415" s="71"/>
      <c r="G415" s="72"/>
      <c r="H415" s="243" t="s">
        <v>8</v>
      </c>
      <c r="I415" s="51"/>
      <c r="J415" s="629"/>
      <c r="K415" s="574" t="s">
        <v>9</v>
      </c>
    </row>
    <row r="416" spans="3:15" ht="15" hidden="1" customHeight="1">
      <c r="C416" s="668" t="s">
        <v>125</v>
      </c>
      <c r="D416" s="625" t="s">
        <v>665</v>
      </c>
      <c r="E416" s="1076" t="s">
        <v>663</v>
      </c>
      <c r="F416" s="1077"/>
      <c r="G416" s="582"/>
      <c r="H416" s="666">
        <v>2021</v>
      </c>
      <c r="I416" s="626"/>
      <c r="J416" s="631"/>
      <c r="K416" s="665">
        <v>2022</v>
      </c>
    </row>
    <row r="417" spans="3:17" ht="15" hidden="1" customHeight="1">
      <c r="C417" s="45"/>
      <c r="D417" s="143" t="s">
        <v>55</v>
      </c>
      <c r="E417" s="1081" t="s">
        <v>56</v>
      </c>
      <c r="F417" s="1082"/>
      <c r="G417" s="1082"/>
      <c r="H417" s="1082"/>
      <c r="I417" s="1083"/>
      <c r="J417" s="1083"/>
      <c r="K417" s="1084"/>
    </row>
    <row r="418" spans="3:17" ht="15" hidden="1" customHeight="1">
      <c r="C418" s="44">
        <v>70</v>
      </c>
      <c r="D418" s="343" t="s">
        <v>104</v>
      </c>
      <c r="E418" s="638"/>
      <c r="F418" s="392"/>
      <c r="G418" s="327" t="s">
        <v>13</v>
      </c>
      <c r="H418" s="216"/>
      <c r="I418" s="392"/>
      <c r="J418" s="304" t="s">
        <v>13</v>
      </c>
      <c r="K418" s="217"/>
      <c r="M418" s="922" t="str">
        <f>IF(AND(H418&lt;&gt;"",H419&lt;&gt;""),"Enter Either Profit or Loss in Prior Year Column","")</f>
        <v/>
      </c>
      <c r="N418" s="924"/>
      <c r="O418" s="924"/>
      <c r="P418" s="924"/>
    </row>
    <row r="419" spans="3:17" ht="15" hidden="1" customHeight="1">
      <c r="C419" s="44">
        <v>71</v>
      </c>
      <c r="D419" s="393" t="s">
        <v>105</v>
      </c>
      <c r="E419" s="643"/>
      <c r="F419" s="394"/>
      <c r="G419" s="385" t="s">
        <v>13</v>
      </c>
      <c r="H419" s="218"/>
      <c r="I419" s="394"/>
      <c r="J419" s="385" t="s">
        <v>13</v>
      </c>
      <c r="K419" s="218"/>
      <c r="M419" s="918" t="str">
        <f>IF(AND(K418&lt;&gt;"",K419&lt;&gt;""),"Enter Either Profit or Loss in Most Recent Year Column","")</f>
        <v/>
      </c>
      <c r="N419" s="921"/>
      <c r="O419" s="921"/>
      <c r="P419" s="921"/>
      <c r="Q419" s="921"/>
    </row>
    <row r="420" spans="3:17" ht="15" hidden="1" customHeight="1">
      <c r="C420" s="44">
        <v>72</v>
      </c>
      <c r="D420" s="344" t="s">
        <v>106</v>
      </c>
      <c r="E420" s="638"/>
      <c r="F420" s="392"/>
      <c r="G420" s="327" t="s">
        <v>13</v>
      </c>
      <c r="H420" s="395"/>
      <c r="I420" s="392"/>
      <c r="J420" s="327" t="s">
        <v>13</v>
      </c>
      <c r="K420" s="396"/>
    </row>
    <row r="421" spans="3:17" ht="15" hidden="1" customHeight="1">
      <c r="C421" s="73">
        <v>73</v>
      </c>
      <c r="D421" s="393" t="s">
        <v>107</v>
      </c>
      <c r="E421" s="643"/>
      <c r="F421" s="394"/>
      <c r="G421" s="397" t="s">
        <v>13</v>
      </c>
      <c r="H421" s="398"/>
      <c r="I421" s="399"/>
      <c r="J421" s="397" t="s">
        <v>13</v>
      </c>
      <c r="K421" s="400"/>
    </row>
    <row r="422" spans="3:17" ht="15" hidden="1" customHeight="1">
      <c r="C422" s="45">
        <v>74</v>
      </c>
      <c r="D422" s="401" t="s">
        <v>108</v>
      </c>
      <c r="E422" s="1095" t="s">
        <v>109</v>
      </c>
      <c r="F422" s="1096"/>
      <c r="G422" s="74" t="s">
        <v>13</v>
      </c>
      <c r="H422" s="209">
        <f>SUM(H418-H419+H420-H421)</f>
        <v>0</v>
      </c>
      <c r="I422" s="75"/>
      <c r="J422" s="76" t="s">
        <v>13</v>
      </c>
      <c r="K422" s="210">
        <f>SUM(K418-K419+K420-K421)</f>
        <v>0</v>
      </c>
      <c r="M422" s="1247" t="str">
        <f>IF(AND(H422&gt;0,H423=""),"Enter Prior Year Distributions on Line 75. If no Distributions, Enter $0","")</f>
        <v/>
      </c>
      <c r="N422" s="1244"/>
      <c r="O422" s="1244"/>
      <c r="P422" s="1244"/>
    </row>
    <row r="423" spans="3:17" ht="15" hidden="1" customHeight="1">
      <c r="C423" s="45">
        <v>75</v>
      </c>
      <c r="D423" s="393" t="s">
        <v>110</v>
      </c>
      <c r="E423" s="643"/>
      <c r="F423" s="402"/>
      <c r="G423" s="385" t="s">
        <v>13</v>
      </c>
      <c r="H423" s="403"/>
      <c r="I423" s="402"/>
      <c r="J423" s="385" t="s">
        <v>13</v>
      </c>
      <c r="K423" s="403"/>
      <c r="M423" s="1246" t="str">
        <f>IF(AND(K422&gt;0,K423=""),"Enter Most Recent Year Distributions on Line 75. If no Distributions, Enter $0","")</f>
        <v/>
      </c>
      <c r="N423" s="926"/>
      <c r="O423" s="926"/>
      <c r="P423" s="926"/>
    </row>
    <row r="424" spans="3:17" ht="15" hidden="1" customHeight="1">
      <c r="C424" s="77"/>
      <c r="D424" s="1085" t="s">
        <v>111</v>
      </c>
      <c r="E424" s="1086"/>
      <c r="F424" s="1086"/>
      <c r="G424" s="1086"/>
      <c r="H424" s="1086"/>
      <c r="I424" s="1086"/>
      <c r="J424" s="1086"/>
      <c r="K424" s="1087"/>
      <c r="M424" s="648"/>
      <c r="N424" s="785"/>
    </row>
    <row r="425" spans="3:17" ht="15" hidden="1" customHeight="1">
      <c r="C425" s="77"/>
      <c r="D425" s="1132" t="s">
        <v>638</v>
      </c>
      <c r="E425" s="1074"/>
      <c r="F425" s="1074"/>
      <c r="G425" s="1074"/>
      <c r="H425" s="1074"/>
      <c r="I425" s="1074"/>
      <c r="J425" s="1074"/>
      <c r="K425" s="1133"/>
    </row>
    <row r="426" spans="3:17" ht="15" hidden="1" customHeight="1">
      <c r="C426" s="47"/>
      <c r="D426" s="1134" t="s">
        <v>112</v>
      </c>
      <c r="E426" s="1135"/>
      <c r="F426" s="1135"/>
      <c r="G426" s="1135"/>
      <c r="H426" s="1135"/>
      <c r="I426" s="1135"/>
      <c r="J426" s="1135"/>
      <c r="K426" s="1136"/>
      <c r="M426" s="768"/>
      <c r="N426" s="771"/>
      <c r="O426" s="772"/>
    </row>
    <row r="427" spans="3:17" ht="15" hidden="1" customHeight="1">
      <c r="C427" s="77">
        <v>76</v>
      </c>
      <c r="D427" s="1080" t="s">
        <v>113</v>
      </c>
      <c r="E427" s="1031"/>
      <c r="F427" s="1007" t="s">
        <v>7</v>
      </c>
      <c r="G427" s="1032"/>
      <c r="H427" s="1032"/>
      <c r="I427" s="1032"/>
      <c r="J427" s="1032"/>
      <c r="K427" s="1069"/>
      <c r="M427" s="768"/>
      <c r="N427" s="771"/>
      <c r="O427" s="772"/>
    </row>
    <row r="428" spans="3:17" ht="15" hidden="1" customHeight="1">
      <c r="C428" s="77"/>
      <c r="D428" s="1068" t="s">
        <v>114</v>
      </c>
      <c r="E428" s="992"/>
      <c r="F428" s="971" t="s">
        <v>7</v>
      </c>
      <c r="G428" s="982"/>
      <c r="H428" s="982"/>
      <c r="I428" s="982"/>
      <c r="J428" s="982"/>
      <c r="K428" s="1088"/>
      <c r="M428" s="768"/>
      <c r="N428" s="769"/>
      <c r="O428" s="770"/>
    </row>
    <row r="429" spans="3:17" ht="15" hidden="1" customHeight="1">
      <c r="C429" s="404"/>
      <c r="D429" s="405" t="s">
        <v>108</v>
      </c>
      <c r="E429" s="406"/>
      <c r="F429" s="1057">
        <f>AND(F427="YES",F428="NO")*H422</f>
        <v>0</v>
      </c>
      <c r="G429" s="1060"/>
      <c r="H429" s="1060"/>
      <c r="I429" s="1060"/>
      <c r="J429" s="1060"/>
      <c r="K429" s="1067"/>
      <c r="M429" s="768"/>
      <c r="N429" s="771"/>
      <c r="O429" s="772"/>
    </row>
    <row r="430" spans="3:17" ht="15" hidden="1" customHeight="1">
      <c r="C430" s="407"/>
      <c r="D430" s="405" t="s">
        <v>110</v>
      </c>
      <c r="E430" s="406"/>
      <c r="F430" s="1057">
        <f>AND(F427="NO",F428="YES")*(H423)</f>
        <v>0</v>
      </c>
      <c r="G430" s="1060"/>
      <c r="H430" s="1060"/>
      <c r="I430" s="1060"/>
      <c r="J430" s="1060"/>
      <c r="K430" s="1067"/>
      <c r="M430" s="768"/>
      <c r="N430" s="771"/>
      <c r="O430" s="772"/>
    </row>
    <row r="431" spans="3:17" ht="15" hidden="1" customHeight="1">
      <c r="C431" s="45"/>
      <c r="D431" s="150"/>
      <c r="E431" s="159"/>
      <c r="F431" s="408"/>
      <c r="G431" s="409"/>
      <c r="H431" s="409"/>
      <c r="I431" s="409"/>
      <c r="J431" s="409"/>
      <c r="K431" s="410"/>
      <c r="M431" s="768"/>
      <c r="N431" s="771"/>
      <c r="O431" s="772"/>
    </row>
    <row r="432" spans="3:17" ht="15" hidden="1" customHeight="1">
      <c r="C432" s="77"/>
      <c r="D432" s="1100" t="s">
        <v>115</v>
      </c>
      <c r="E432" s="1101"/>
      <c r="F432" s="1101"/>
      <c r="G432" s="1101"/>
      <c r="H432" s="1101"/>
      <c r="I432" s="1101"/>
      <c r="J432" s="1101"/>
      <c r="K432" s="1102"/>
    </row>
    <row r="433" spans="3:15" ht="15" hidden="1" customHeight="1">
      <c r="C433" s="77">
        <v>77</v>
      </c>
      <c r="D433" s="1080" t="s">
        <v>113</v>
      </c>
      <c r="E433" s="1031"/>
      <c r="F433" s="1007" t="s">
        <v>7</v>
      </c>
      <c r="G433" s="1032"/>
      <c r="H433" s="1032"/>
      <c r="I433" s="1032"/>
      <c r="J433" s="1032"/>
      <c r="K433" s="1069"/>
      <c r="M433" s="768"/>
      <c r="N433" s="771"/>
      <c r="O433" s="772"/>
    </row>
    <row r="434" spans="3:15" ht="15" hidden="1" customHeight="1">
      <c r="C434" s="77"/>
      <c r="D434" s="1068" t="s">
        <v>114</v>
      </c>
      <c r="E434" s="1034"/>
      <c r="F434" s="971" t="s">
        <v>7</v>
      </c>
      <c r="G434" s="982"/>
      <c r="H434" s="982"/>
      <c r="I434" s="982"/>
      <c r="J434" s="982"/>
      <c r="K434" s="1088"/>
      <c r="M434" s="768"/>
      <c r="N434" s="769"/>
      <c r="O434" s="770"/>
    </row>
    <row r="435" spans="3:15" ht="15" hidden="1" customHeight="1">
      <c r="C435" s="404"/>
      <c r="D435" s="405" t="s">
        <v>108</v>
      </c>
      <c r="E435" s="406"/>
      <c r="F435" s="1057">
        <f>AND(F433="YES",F434="NO")*K422</f>
        <v>0</v>
      </c>
      <c r="G435" s="1058"/>
      <c r="H435" s="1058"/>
      <c r="I435" s="1058"/>
      <c r="J435" s="1058"/>
      <c r="K435" s="1059"/>
      <c r="M435" s="768"/>
      <c r="N435" s="771"/>
      <c r="O435" s="772"/>
    </row>
    <row r="436" spans="3:15" ht="15" hidden="1" customHeight="1">
      <c r="C436" s="407"/>
      <c r="D436" s="405" t="s">
        <v>110</v>
      </c>
      <c r="E436" s="406"/>
      <c r="F436" s="1057">
        <f>AND(F433="NO",F434="YES")*(K423)</f>
        <v>0</v>
      </c>
      <c r="G436" s="1058"/>
      <c r="H436" s="1058"/>
      <c r="I436" s="1058"/>
      <c r="J436" s="1058"/>
      <c r="K436" s="1059"/>
      <c r="M436" s="768"/>
      <c r="N436" s="771"/>
      <c r="O436" s="772"/>
    </row>
    <row r="437" spans="3:15" ht="15" hidden="1" customHeight="1">
      <c r="C437" s="47"/>
      <c r="D437" s="150"/>
      <c r="E437" s="159"/>
      <c r="F437" s="79"/>
      <c r="G437" s="80"/>
      <c r="H437" s="80"/>
      <c r="I437" s="80"/>
      <c r="J437" s="80"/>
      <c r="K437" s="81"/>
      <c r="M437" s="768"/>
      <c r="N437" s="771"/>
      <c r="O437" s="772"/>
    </row>
    <row r="438" spans="3:15" ht="15" hidden="1" customHeight="1">
      <c r="C438" s="45">
        <v>78</v>
      </c>
      <c r="D438" s="411" t="s">
        <v>116</v>
      </c>
      <c r="E438" s="638"/>
      <c r="F438" s="326" t="s">
        <v>12</v>
      </c>
      <c r="G438" s="304" t="s">
        <v>13</v>
      </c>
      <c r="H438" s="412">
        <f>IF(F429+F430&gt;0,F429+F430,0)</f>
        <v>0</v>
      </c>
      <c r="I438" s="326" t="s">
        <v>12</v>
      </c>
      <c r="J438" s="304" t="s">
        <v>13</v>
      </c>
      <c r="K438" s="413">
        <f>IF(F435+F436&gt;0,F435+F436,0)</f>
        <v>0</v>
      </c>
      <c r="M438" s="647"/>
      <c r="N438" s="251"/>
    </row>
    <row r="439" spans="3:15" ht="15" hidden="1" customHeight="1">
      <c r="C439" s="44">
        <v>79</v>
      </c>
      <c r="D439" s="414" t="s">
        <v>117</v>
      </c>
      <c r="E439" s="644"/>
      <c r="F439" s="82" t="s">
        <v>39</v>
      </c>
      <c r="G439" s="83" t="s">
        <v>13</v>
      </c>
      <c r="H439" s="84">
        <f>IF(F429+F430&lt;0,F429+F430,0)</f>
        <v>0</v>
      </c>
      <c r="I439" s="82" t="s">
        <v>39</v>
      </c>
      <c r="J439" s="83" t="s">
        <v>13</v>
      </c>
      <c r="K439" s="85">
        <f>IF(F435+F436&lt;0,F435+F436,0)</f>
        <v>0</v>
      </c>
    </row>
    <row r="440" spans="3:15" ht="15" hidden="1" customHeight="1">
      <c r="C440" s="45">
        <v>80</v>
      </c>
      <c r="D440" s="415" t="s">
        <v>118</v>
      </c>
      <c r="E440" s="639"/>
      <c r="F440" s="57" t="s">
        <v>12</v>
      </c>
      <c r="G440" s="86" t="s">
        <v>13</v>
      </c>
      <c r="H440" s="87"/>
      <c r="I440" s="57" t="s">
        <v>12</v>
      </c>
      <c r="J440" s="86" t="s">
        <v>13</v>
      </c>
      <c r="K440" s="88"/>
      <c r="M440" s="807" t="s">
        <v>26</v>
      </c>
      <c r="N440" s="808">
        <f>IF(H441=0,0,K441-H441)</f>
        <v>0</v>
      </c>
    </row>
    <row r="441" spans="3:15" ht="15" hidden="1" customHeight="1" thickBot="1">
      <c r="C441" s="45">
        <v>81</v>
      </c>
      <c r="D441" s="416"/>
      <c r="E441" s="417" t="s">
        <v>119</v>
      </c>
      <c r="F441" s="418"/>
      <c r="G441" s="233" t="s">
        <v>16</v>
      </c>
      <c r="H441" s="234">
        <f>SUM(H438+H439+H440)</f>
        <v>0</v>
      </c>
      <c r="I441" s="419"/>
      <c r="J441" s="235" t="s">
        <v>13</v>
      </c>
      <c r="K441" s="236">
        <f>SUM(K438+K439+K440)</f>
        <v>0</v>
      </c>
      <c r="M441" s="807" t="s">
        <v>28</v>
      </c>
      <c r="N441" s="809">
        <f>IF(H441=0,0,(K441-H441)/H441)</f>
        <v>0</v>
      </c>
    </row>
    <row r="442" spans="3:15" ht="15" hidden="1" customHeight="1" thickTop="1">
      <c r="C442" s="954">
        <v>82</v>
      </c>
      <c r="D442" s="1153" t="s">
        <v>120</v>
      </c>
      <c r="E442" s="1154"/>
      <c r="F442" s="1154"/>
      <c r="G442" s="1154"/>
      <c r="H442" s="1154"/>
      <c r="I442" s="1154"/>
      <c r="J442" s="1154"/>
      <c r="K442" s="1155"/>
      <c r="M442" s="768"/>
      <c r="N442" s="771"/>
      <c r="O442" s="772"/>
    </row>
    <row r="443" spans="3:15" ht="15" hidden="1" customHeight="1">
      <c r="C443" s="955"/>
      <c r="D443" s="1130" t="s">
        <v>30</v>
      </c>
      <c r="E443" s="1017"/>
      <c r="F443" s="1007" t="s">
        <v>7</v>
      </c>
      <c r="G443" s="1032"/>
      <c r="H443" s="1032"/>
      <c r="I443" s="1032"/>
      <c r="J443" s="1032"/>
      <c r="K443" s="1131"/>
      <c r="M443" s="768"/>
      <c r="N443" s="771"/>
      <c r="O443" s="772"/>
    </row>
    <row r="444" spans="3:15" ht="15" hidden="1" customHeight="1">
      <c r="C444" s="955"/>
      <c r="D444" s="1130" t="s">
        <v>31</v>
      </c>
      <c r="E444" s="1017"/>
      <c r="F444" s="1007" t="s">
        <v>7</v>
      </c>
      <c r="G444" s="1032"/>
      <c r="H444" s="1032"/>
      <c r="I444" s="1032"/>
      <c r="J444" s="1032"/>
      <c r="K444" s="1131"/>
      <c r="O444" s="772"/>
    </row>
    <row r="445" spans="3:15" ht="15" hidden="1" customHeight="1" thickBot="1">
      <c r="C445" s="955"/>
      <c r="D445" s="1161" t="s">
        <v>555</v>
      </c>
      <c r="E445" s="1162"/>
      <c r="F445" s="1097" t="s">
        <v>32</v>
      </c>
      <c r="G445" s="1098"/>
      <c r="H445" s="1098"/>
      <c r="I445" s="1098"/>
      <c r="J445" s="1098"/>
      <c r="K445" s="1099"/>
    </row>
    <row r="446" spans="3:15" ht="15" hidden="1" customHeight="1">
      <c r="C446" s="131"/>
      <c r="D446" s="169" t="s">
        <v>33</v>
      </c>
      <c r="E446" s="269"/>
      <c r="F446" s="932">
        <f>AND(F443="YES",F444="NO",F445="NO")*H441</f>
        <v>0</v>
      </c>
      <c r="G446" s="933"/>
      <c r="H446" s="933"/>
      <c r="I446" s="933"/>
      <c r="J446" s="933"/>
      <c r="K446" s="934"/>
      <c r="M446" s="768"/>
      <c r="N446" s="771"/>
      <c r="O446" s="772"/>
    </row>
    <row r="447" spans="3:15" ht="15" hidden="1" customHeight="1">
      <c r="C447" s="260"/>
      <c r="D447" s="259" t="s">
        <v>34</v>
      </c>
      <c r="E447" s="406"/>
      <c r="F447" s="1124">
        <f>AND(F443="NO",F444="YES",F445="NO")*(K441)</f>
        <v>0</v>
      </c>
      <c r="G447" s="1125"/>
      <c r="H447" s="1125"/>
      <c r="I447" s="1125"/>
      <c r="J447" s="1125"/>
      <c r="K447" s="1126"/>
      <c r="O447" s="770"/>
    </row>
    <row r="448" spans="3:15" ht="15" hidden="1" customHeight="1">
      <c r="C448" s="324"/>
      <c r="D448" s="420" t="s">
        <v>35</v>
      </c>
      <c r="E448" s="421"/>
      <c r="F448" s="1127">
        <f>AND(F443="NO",F444="NO",F445="YES")*(H441+K441)/2</f>
        <v>0</v>
      </c>
      <c r="G448" s="1128"/>
      <c r="H448" s="1128"/>
      <c r="I448" s="1128"/>
      <c r="J448" s="1128"/>
      <c r="K448" s="1129"/>
      <c r="O448" s="772"/>
    </row>
    <row r="449" spans="3:17" ht="15" hidden="1" customHeight="1" thickTop="1">
      <c r="C449" s="237"/>
      <c r="D449" s="1089" t="s">
        <v>121</v>
      </c>
      <c r="E449" s="1090"/>
      <c r="F449" s="238"/>
      <c r="G449" s="239"/>
      <c r="H449" s="1093">
        <f>SUM(F446:K448)</f>
        <v>0</v>
      </c>
      <c r="I449" s="1093"/>
      <c r="J449" s="1093"/>
      <c r="K449" s="1094"/>
    </row>
    <row r="450" spans="3:17" ht="15" hidden="1" customHeight="1">
      <c r="C450" s="49"/>
      <c r="D450" s="165"/>
      <c r="E450" s="165"/>
      <c r="F450" s="68"/>
      <c r="G450" s="69"/>
      <c r="H450" s="166"/>
      <c r="I450" s="166"/>
      <c r="J450" s="166"/>
      <c r="K450" s="167"/>
      <c r="M450" s="768"/>
      <c r="N450" s="771"/>
      <c r="O450" s="772"/>
    </row>
    <row r="451" spans="3:17" ht="15" customHeight="1">
      <c r="C451" s="37"/>
      <c r="D451" s="149"/>
      <c r="E451" s="71"/>
      <c r="F451" s="71"/>
      <c r="G451" s="72"/>
      <c r="H451" s="243" t="s">
        <v>8</v>
      </c>
      <c r="I451" s="51"/>
      <c r="J451" s="629"/>
      <c r="K451" s="574" t="s">
        <v>9</v>
      </c>
    </row>
    <row r="452" spans="3:17" ht="15" customHeight="1">
      <c r="C452" s="668">
        <v>10</v>
      </c>
      <c r="D452" s="625" t="s">
        <v>664</v>
      </c>
      <c r="E452" s="1076" t="s">
        <v>663</v>
      </c>
      <c r="F452" s="1077"/>
      <c r="G452" s="631"/>
      <c r="H452" s="666">
        <v>2022</v>
      </c>
      <c r="I452" s="626"/>
      <c r="J452" s="631"/>
      <c r="K452" s="665">
        <v>2023</v>
      </c>
    </row>
    <row r="453" spans="3:17" ht="15" customHeight="1" thickBot="1">
      <c r="C453" s="45">
        <v>84</v>
      </c>
      <c r="D453" s="143" t="s">
        <v>55</v>
      </c>
      <c r="E453" s="1037" t="s">
        <v>56</v>
      </c>
      <c r="F453" s="1038"/>
      <c r="G453" s="1038"/>
      <c r="H453" s="1038"/>
      <c r="I453" s="1091"/>
      <c r="J453" s="1091"/>
      <c r="K453" s="1092"/>
    </row>
    <row r="454" spans="3:17" ht="15" customHeight="1" thickTop="1">
      <c r="C454" s="45">
        <v>85</v>
      </c>
      <c r="D454" s="152" t="s">
        <v>104</v>
      </c>
      <c r="E454" s="641"/>
      <c r="F454" s="89"/>
      <c r="G454" s="90" t="s">
        <v>13</v>
      </c>
      <c r="H454" s="91"/>
      <c r="I454" s="92"/>
      <c r="J454" s="93" t="s">
        <v>13</v>
      </c>
      <c r="K454" s="94"/>
      <c r="M454" s="922" t="str">
        <f>IF(AND(H454&lt;&gt;"",H455&lt;&gt;""),"Enter EITHER Profit or Loss in Prior Year Column","")</f>
        <v/>
      </c>
      <c r="N454" s="924"/>
      <c r="O454" s="924"/>
      <c r="P454" s="924"/>
      <c r="Q454" s="924"/>
    </row>
    <row r="455" spans="3:17" ht="15" customHeight="1">
      <c r="C455" s="44">
        <v>86</v>
      </c>
      <c r="D455" s="422" t="s">
        <v>126</v>
      </c>
      <c r="E455" s="643"/>
      <c r="F455" s="394"/>
      <c r="G455" s="385" t="s">
        <v>13</v>
      </c>
      <c r="H455" s="423"/>
      <c r="I455" s="394"/>
      <c r="J455" s="385" t="s">
        <v>13</v>
      </c>
      <c r="K455" s="424"/>
      <c r="M455" s="918" t="str">
        <f>IF(AND(K454&lt;&gt;"",K455&lt;&gt;""),"Enter EITHER Profit or Loss in Most Recent Year Column","")</f>
        <v/>
      </c>
      <c r="N455" s="921"/>
      <c r="O455" s="921"/>
      <c r="P455" s="921"/>
      <c r="Q455" s="921"/>
    </row>
    <row r="456" spans="3:17" ht="15" customHeight="1">
      <c r="C456" s="45">
        <v>87</v>
      </c>
      <c r="D456" s="425" t="s">
        <v>127</v>
      </c>
      <c r="E456" s="638"/>
      <c r="F456" s="392"/>
      <c r="G456" s="383" t="s">
        <v>13</v>
      </c>
      <c r="H456" s="396"/>
      <c r="I456" s="392"/>
      <c r="J456" s="383" t="s">
        <v>13</v>
      </c>
      <c r="K456" s="426"/>
    </row>
    <row r="457" spans="3:17" ht="15" customHeight="1">
      <c r="C457" s="44">
        <v>88</v>
      </c>
      <c r="D457" s="422" t="s">
        <v>128</v>
      </c>
      <c r="E457" s="643"/>
      <c r="F457" s="394"/>
      <c r="G457" s="346" t="s">
        <v>13</v>
      </c>
      <c r="H457" s="423"/>
      <c r="I457" s="394"/>
      <c r="J457" s="385" t="s">
        <v>13</v>
      </c>
      <c r="K457" s="424"/>
    </row>
    <row r="458" spans="3:17" ht="15" customHeight="1">
      <c r="C458" s="45">
        <v>89</v>
      </c>
      <c r="D458" s="427" t="s">
        <v>108</v>
      </c>
      <c r="E458" s="1095" t="s">
        <v>129</v>
      </c>
      <c r="F458" s="1096"/>
      <c r="G458" s="95" t="s">
        <v>13</v>
      </c>
      <c r="H458" s="211">
        <f>SUM(H454-H455+H456-H457)</f>
        <v>0</v>
      </c>
      <c r="I458" s="428"/>
      <c r="J458" s="95" t="s">
        <v>13</v>
      </c>
      <c r="K458" s="212">
        <f>SUM(K454-K455+K456-K457)</f>
        <v>0</v>
      </c>
      <c r="M458" s="922" t="str">
        <f>IF(AND(H458&gt;0,H459=""),"Enter Prior Year Distributions on Line 90. If no Distributions, Enter $0","")</f>
        <v/>
      </c>
      <c r="N458" s="1240"/>
      <c r="O458" s="1240"/>
      <c r="P458" s="1240"/>
      <c r="Q458" s="1240"/>
    </row>
    <row r="459" spans="3:17" ht="15" customHeight="1" thickBot="1">
      <c r="C459" s="45">
        <v>90</v>
      </c>
      <c r="D459" s="429" t="s">
        <v>110</v>
      </c>
      <c r="E459" s="642"/>
      <c r="F459" s="430"/>
      <c r="G459" s="96" t="s">
        <v>13</v>
      </c>
      <c r="H459" s="97"/>
      <c r="I459" s="430"/>
      <c r="J459" s="98" t="s">
        <v>13</v>
      </c>
      <c r="K459" s="99"/>
      <c r="M459" s="918" t="str">
        <f>IF(AND(K458&gt;0,K459=""),"Enter Most Recent Year Distributions on Line 90.  If no Distributions, Enter $0","")</f>
        <v/>
      </c>
      <c r="N459" s="927"/>
      <c r="O459" s="927"/>
      <c r="P459" s="927"/>
      <c r="Q459" s="1245"/>
    </row>
    <row r="460" spans="3:17" ht="15" customHeight="1" thickTop="1">
      <c r="C460" s="77"/>
      <c r="D460" s="1070" t="s">
        <v>130</v>
      </c>
      <c r="E460" s="1071"/>
      <c r="F460" s="1071"/>
      <c r="G460" s="1071"/>
      <c r="H460" s="1071"/>
      <c r="I460" s="1071"/>
      <c r="J460" s="1071"/>
      <c r="K460" s="1072"/>
      <c r="M460" s="648"/>
      <c r="N460" s="785"/>
    </row>
    <row r="461" spans="3:17" ht="15" customHeight="1">
      <c r="C461" s="77"/>
      <c r="D461" s="1175" t="s">
        <v>638</v>
      </c>
      <c r="E461" s="1149"/>
      <c r="F461" s="1149"/>
      <c r="G461" s="1149"/>
      <c r="H461" s="1149"/>
      <c r="I461" s="1149"/>
      <c r="J461" s="1149"/>
      <c r="K461" s="1150"/>
    </row>
    <row r="462" spans="3:17" ht="15" customHeight="1">
      <c r="C462" s="47"/>
      <c r="D462" s="1049" t="s">
        <v>112</v>
      </c>
      <c r="E462" s="1050"/>
      <c r="F462" s="1050"/>
      <c r="G462" s="1050"/>
      <c r="H462" s="1050"/>
      <c r="I462" s="1050"/>
      <c r="J462" s="1050"/>
      <c r="K462" s="1051"/>
      <c r="M462" s="768"/>
      <c r="N462" s="771"/>
      <c r="O462" s="772"/>
    </row>
    <row r="463" spans="3:17" ht="15" customHeight="1">
      <c r="C463" s="45">
        <v>91</v>
      </c>
      <c r="D463" s="1031" t="s">
        <v>113</v>
      </c>
      <c r="E463" s="1031"/>
      <c r="F463" s="1007" t="s">
        <v>7</v>
      </c>
      <c r="G463" s="1032"/>
      <c r="H463" s="1032"/>
      <c r="I463" s="1032"/>
      <c r="J463" s="1032"/>
      <c r="K463" s="1033"/>
      <c r="M463" s="768"/>
      <c r="N463" s="771"/>
      <c r="O463" s="772"/>
    </row>
    <row r="464" spans="3:17" ht="15" customHeight="1">
      <c r="C464" s="77"/>
      <c r="D464" s="1034" t="s">
        <v>114</v>
      </c>
      <c r="E464" s="1034"/>
      <c r="F464" s="971" t="s">
        <v>7</v>
      </c>
      <c r="G464" s="982"/>
      <c r="H464" s="982"/>
      <c r="I464" s="982"/>
      <c r="J464" s="982"/>
      <c r="K464" s="983"/>
      <c r="M464" s="768"/>
      <c r="N464" s="769"/>
      <c r="O464" s="770"/>
    </row>
    <row r="465" spans="3:15" ht="15" hidden="1" customHeight="1" thickTop="1">
      <c r="C465" s="131"/>
      <c r="D465" s="259" t="s">
        <v>108</v>
      </c>
      <c r="E465" s="222"/>
      <c r="F465" s="1057">
        <f>AND(F463="YES",F464="NO")*H458</f>
        <v>0</v>
      </c>
      <c r="G465" s="1060"/>
      <c r="H465" s="1060"/>
      <c r="I465" s="1060"/>
      <c r="J465" s="1060"/>
      <c r="K465" s="1061"/>
      <c r="M465" s="768"/>
      <c r="N465" s="771"/>
      <c r="O465" s="772"/>
    </row>
    <row r="466" spans="3:15" ht="15" hidden="1" customHeight="1">
      <c r="C466" s="260"/>
      <c r="D466" s="259" t="s">
        <v>110</v>
      </c>
      <c r="E466" s="222"/>
      <c r="F466" s="1057">
        <f>AND(F463="NO",F464="YES")*(H459)</f>
        <v>0</v>
      </c>
      <c r="G466" s="1060"/>
      <c r="H466" s="1060"/>
      <c r="I466" s="1060"/>
      <c r="J466" s="1060"/>
      <c r="K466" s="1061"/>
      <c r="M466" s="768"/>
      <c r="N466" s="771"/>
      <c r="O466" s="772"/>
    </row>
    <row r="467" spans="3:15" ht="15" customHeight="1">
      <c r="C467" s="45"/>
      <c r="D467" s="153"/>
      <c r="E467" s="159"/>
      <c r="F467" s="408"/>
      <c r="G467" s="409"/>
      <c r="H467" s="409"/>
      <c r="I467" s="409"/>
      <c r="J467" s="409"/>
      <c r="K467" s="431"/>
      <c r="M467" s="768"/>
      <c r="N467" s="771"/>
      <c r="O467" s="772"/>
    </row>
    <row r="468" spans="3:15" ht="15" customHeight="1">
      <c r="C468" s="77"/>
      <c r="D468" s="1064" t="s">
        <v>115</v>
      </c>
      <c r="E468" s="1065"/>
      <c r="F468" s="1065"/>
      <c r="G468" s="1065"/>
      <c r="H468" s="1065"/>
      <c r="I468" s="1065"/>
      <c r="J468" s="1065"/>
      <c r="K468" s="1066"/>
    </row>
    <row r="469" spans="3:15" ht="15" customHeight="1">
      <c r="C469" s="45">
        <v>92</v>
      </c>
      <c r="D469" s="1031" t="s">
        <v>113</v>
      </c>
      <c r="E469" s="1031"/>
      <c r="F469" s="1007" t="s">
        <v>7</v>
      </c>
      <c r="G469" s="1032"/>
      <c r="H469" s="1032"/>
      <c r="I469" s="1032"/>
      <c r="J469" s="1032"/>
      <c r="K469" s="1033"/>
      <c r="M469" s="768"/>
      <c r="N469" s="771"/>
      <c r="O469" s="772"/>
    </row>
    <row r="470" spans="3:15" ht="15" customHeight="1">
      <c r="C470" s="77"/>
      <c r="D470" s="1034" t="s">
        <v>114</v>
      </c>
      <c r="E470" s="1034"/>
      <c r="F470" s="971" t="s">
        <v>7</v>
      </c>
      <c r="G470" s="982"/>
      <c r="H470" s="982"/>
      <c r="I470" s="982"/>
      <c r="J470" s="982"/>
      <c r="K470" s="983"/>
      <c r="M470" s="768"/>
      <c r="N470" s="769"/>
      <c r="O470" s="770"/>
    </row>
    <row r="471" spans="3:15" ht="15" hidden="1" customHeight="1" thickTop="1">
      <c r="C471" s="131"/>
      <c r="D471" s="259" t="s">
        <v>108</v>
      </c>
      <c r="E471" s="222"/>
      <c r="F471" s="1057">
        <f>AND(F469="YES",F470="NO")*K458</f>
        <v>0</v>
      </c>
      <c r="G471" s="1060"/>
      <c r="H471" s="1060"/>
      <c r="I471" s="1060"/>
      <c r="J471" s="1060"/>
      <c r="K471" s="1061"/>
      <c r="M471" s="768"/>
      <c r="N471" s="771"/>
      <c r="O471" s="772"/>
    </row>
    <row r="472" spans="3:15" ht="15" hidden="1" customHeight="1">
      <c r="C472" s="260"/>
      <c r="D472" s="259" t="s">
        <v>110</v>
      </c>
      <c r="E472" s="222"/>
      <c r="F472" s="1057">
        <f>AND(F469="NO",F470="YES")*(K459)</f>
        <v>0</v>
      </c>
      <c r="G472" s="1060"/>
      <c r="H472" s="1060"/>
      <c r="I472" s="1060"/>
      <c r="J472" s="1060"/>
      <c r="K472" s="1061"/>
      <c r="M472" s="768"/>
      <c r="N472" s="771"/>
      <c r="O472" s="772"/>
    </row>
    <row r="473" spans="3:15" ht="15" customHeight="1">
      <c r="C473" s="47"/>
      <c r="D473" s="153"/>
      <c r="E473" s="159"/>
      <c r="F473" s="100"/>
      <c r="G473" s="78"/>
      <c r="H473" s="78"/>
      <c r="I473" s="78"/>
      <c r="J473" s="78"/>
      <c r="K473" s="101"/>
      <c r="M473" s="768"/>
      <c r="N473" s="771"/>
      <c r="O473" s="772"/>
    </row>
    <row r="474" spans="3:15" ht="15" customHeight="1">
      <c r="C474" s="65">
        <v>93</v>
      </c>
      <c r="D474" s="432" t="s">
        <v>131</v>
      </c>
      <c r="E474" s="638"/>
      <c r="F474" s="326" t="s">
        <v>12</v>
      </c>
      <c r="G474" s="304" t="s">
        <v>13</v>
      </c>
      <c r="H474" s="219">
        <f>IF(F465+F466&gt;0,F465+F466,0)</f>
        <v>0</v>
      </c>
      <c r="I474" s="326" t="s">
        <v>12</v>
      </c>
      <c r="J474" s="304" t="s">
        <v>13</v>
      </c>
      <c r="K474" s="413">
        <f>IF(F471+F472&gt;0,F471+F472,0)</f>
        <v>0</v>
      </c>
    </row>
    <row r="475" spans="3:15" ht="15" customHeight="1">
      <c r="C475" s="44">
        <v>94</v>
      </c>
      <c r="D475" s="433" t="s">
        <v>132</v>
      </c>
      <c r="E475" s="638"/>
      <c r="F475" s="107" t="s">
        <v>39</v>
      </c>
      <c r="G475" s="434" t="s">
        <v>13</v>
      </c>
      <c r="H475" s="85">
        <f>IF(F465+F466&lt;0,F465+F466,0)</f>
        <v>0</v>
      </c>
      <c r="I475" s="107" t="s">
        <v>39</v>
      </c>
      <c r="J475" s="434" t="s">
        <v>13</v>
      </c>
      <c r="K475" s="85">
        <f>IF(F471+F472&lt;0,F471+F472,0)</f>
        <v>0</v>
      </c>
    </row>
    <row r="476" spans="3:15" ht="15" customHeight="1">
      <c r="C476" s="45">
        <v>95</v>
      </c>
      <c r="D476" s="343" t="s">
        <v>133</v>
      </c>
      <c r="E476" s="638"/>
      <c r="F476" s="326" t="s">
        <v>12</v>
      </c>
      <c r="G476" s="435" t="s">
        <v>13</v>
      </c>
      <c r="H476" s="87"/>
      <c r="I476" s="326" t="s">
        <v>12</v>
      </c>
      <c r="J476" s="435" t="s">
        <v>13</v>
      </c>
      <c r="K476" s="88"/>
      <c r="M476" s="807" t="s">
        <v>26</v>
      </c>
      <c r="N476" s="808">
        <f>IF(H477=0,0,K477-H477)</f>
        <v>0</v>
      </c>
    </row>
    <row r="477" spans="3:15" ht="15" customHeight="1" thickBot="1">
      <c r="C477" s="45">
        <v>96</v>
      </c>
      <c r="D477" s="387"/>
      <c r="E477" s="318" t="s">
        <v>119</v>
      </c>
      <c r="F477" s="388"/>
      <c r="G477" s="102" t="s">
        <v>16</v>
      </c>
      <c r="H477" s="170">
        <f>SUM(H474+H475+H476)</f>
        <v>0</v>
      </c>
      <c r="I477" s="321"/>
      <c r="J477" s="103" t="s">
        <v>13</v>
      </c>
      <c r="K477" s="170">
        <f>SUM(K474+K475+K476)</f>
        <v>0</v>
      </c>
      <c r="M477" s="807" t="s">
        <v>28</v>
      </c>
      <c r="N477" s="809">
        <f>IF(H477=0,0,(K477-H477)/H477)</f>
        <v>0</v>
      </c>
    </row>
    <row r="478" spans="3:15" ht="15" customHeight="1" thickTop="1">
      <c r="C478" s="954">
        <v>97</v>
      </c>
      <c r="D478" s="1020" t="s">
        <v>134</v>
      </c>
      <c r="E478" s="1055"/>
      <c r="F478" s="1055"/>
      <c r="G478" s="1055"/>
      <c r="H478" s="1055"/>
      <c r="I478" s="1055"/>
      <c r="J478" s="1055"/>
      <c r="K478" s="1056"/>
      <c r="M478" s="768"/>
      <c r="N478" s="771"/>
      <c r="O478" s="772"/>
    </row>
    <row r="479" spans="3:15" ht="15" customHeight="1">
      <c r="C479" s="955"/>
      <c r="D479" s="959" t="s">
        <v>30</v>
      </c>
      <c r="E479" s="960"/>
      <c r="F479" s="961" t="s">
        <v>7</v>
      </c>
      <c r="G479" s="962"/>
      <c r="H479" s="962"/>
      <c r="I479" s="962"/>
      <c r="J479" s="962"/>
      <c r="K479" s="963"/>
      <c r="M479" s="768"/>
      <c r="N479" s="771"/>
      <c r="O479" s="772"/>
    </row>
    <row r="480" spans="3:15" ht="15" customHeight="1">
      <c r="C480" s="955"/>
      <c r="D480" s="959" t="s">
        <v>31</v>
      </c>
      <c r="E480" s="960"/>
      <c r="F480" s="961" t="s">
        <v>7</v>
      </c>
      <c r="G480" s="962"/>
      <c r="H480" s="962"/>
      <c r="I480" s="962"/>
      <c r="J480" s="962"/>
      <c r="K480" s="963"/>
      <c r="O480" s="772"/>
    </row>
    <row r="481" spans="3:17" ht="15" customHeight="1" thickBot="1">
      <c r="C481" s="955"/>
      <c r="D481" s="966" t="s">
        <v>555</v>
      </c>
      <c r="E481" s="967"/>
      <c r="F481" s="968" t="s">
        <v>32</v>
      </c>
      <c r="G481" s="969"/>
      <c r="H481" s="969"/>
      <c r="I481" s="969"/>
      <c r="J481" s="969"/>
      <c r="K481" s="970"/>
    </row>
    <row r="482" spans="3:17" ht="15" hidden="1" customHeight="1" thickTop="1">
      <c r="C482" s="131"/>
      <c r="D482" s="169" t="s">
        <v>33</v>
      </c>
      <c r="E482" s="269"/>
      <c r="F482" s="1062">
        <f>AND(F479="YES",F480="NO",F481="NO")*H477</f>
        <v>0</v>
      </c>
      <c r="G482" s="980"/>
      <c r="H482" s="980"/>
      <c r="I482" s="980"/>
      <c r="J482" s="980"/>
      <c r="K482" s="1063"/>
      <c r="M482" s="768"/>
      <c r="N482" s="771"/>
      <c r="O482" s="772"/>
    </row>
    <row r="483" spans="3:17" ht="15" hidden="1" customHeight="1">
      <c r="C483" s="260"/>
      <c r="D483" s="259" t="s">
        <v>34</v>
      </c>
      <c r="E483" s="222"/>
      <c r="F483" s="1057">
        <f>AND(F479="NO",F480="YES",F481="NO")*(K477)</f>
        <v>0</v>
      </c>
      <c r="G483" s="1060"/>
      <c r="H483" s="1060"/>
      <c r="I483" s="1060"/>
      <c r="J483" s="1060"/>
      <c r="K483" s="1061"/>
      <c r="O483" s="772"/>
    </row>
    <row r="484" spans="3:17" ht="15" hidden="1" customHeight="1">
      <c r="C484" s="324"/>
      <c r="D484" s="259" t="s">
        <v>35</v>
      </c>
      <c r="E484" s="222"/>
      <c r="F484" s="1057">
        <f>AND(F479="NO",F480="NO",F481="YES")*(H477+K477)/2</f>
        <v>0</v>
      </c>
      <c r="G484" s="1060"/>
      <c r="H484" s="1060"/>
      <c r="I484" s="1060"/>
      <c r="J484" s="1060"/>
      <c r="K484" s="1061"/>
      <c r="O484" s="783"/>
    </row>
    <row r="485" spans="3:17" ht="15" customHeight="1" thickTop="1">
      <c r="C485" s="237">
        <v>98</v>
      </c>
      <c r="D485" s="1180" t="s">
        <v>640</v>
      </c>
      <c r="E485" s="1181"/>
      <c r="F485" s="195"/>
      <c r="G485" s="196"/>
      <c r="H485" s="1078">
        <f>SUM(F482:K484)</f>
        <v>0</v>
      </c>
      <c r="I485" s="1078"/>
      <c r="J485" s="1078"/>
      <c r="K485" s="1079"/>
      <c r="M485" s="781"/>
      <c r="N485" s="782"/>
      <c r="O485" s="772"/>
    </row>
    <row r="486" spans="3:17" ht="15" customHeight="1">
      <c r="C486" s="49"/>
      <c r="D486" s="148"/>
      <c r="E486" s="158"/>
      <c r="F486" s="68"/>
      <c r="G486" s="69"/>
      <c r="H486" s="51"/>
      <c r="I486" s="51"/>
      <c r="J486" s="51"/>
      <c r="K486" s="70"/>
    </row>
    <row r="487" spans="3:17" ht="15" hidden="1" customHeight="1">
      <c r="C487" s="37"/>
      <c r="D487" s="149"/>
      <c r="E487" s="71"/>
      <c r="F487" s="71"/>
      <c r="G487" s="72"/>
      <c r="H487" s="243" t="s">
        <v>8</v>
      </c>
      <c r="I487" s="51"/>
      <c r="J487" s="629"/>
      <c r="K487" s="574" t="s">
        <v>9</v>
      </c>
    </row>
    <row r="488" spans="3:17" ht="15" hidden="1" customHeight="1">
      <c r="C488" s="668" t="s">
        <v>135</v>
      </c>
      <c r="D488" s="625" t="s">
        <v>664</v>
      </c>
      <c r="E488" s="1076" t="s">
        <v>663</v>
      </c>
      <c r="F488" s="1077"/>
      <c r="G488" s="631"/>
      <c r="H488" s="666">
        <v>2021</v>
      </c>
      <c r="I488" s="626"/>
      <c r="J488" s="631"/>
      <c r="K488" s="665">
        <v>2022</v>
      </c>
    </row>
    <row r="489" spans="3:17" ht="15" hidden="1" customHeight="1" thickBot="1">
      <c r="C489" s="45"/>
      <c r="D489" s="143" t="s">
        <v>55</v>
      </c>
      <c r="E489" s="1037" t="s">
        <v>56</v>
      </c>
      <c r="F489" s="1038"/>
      <c r="G489" s="1038"/>
      <c r="H489" s="1038"/>
      <c r="I489" s="1091"/>
      <c r="J489" s="1091"/>
      <c r="K489" s="1092"/>
    </row>
    <row r="490" spans="3:17" ht="15" hidden="1" customHeight="1" thickTop="1">
      <c r="C490" s="45">
        <v>85</v>
      </c>
      <c r="D490" s="152" t="s">
        <v>104</v>
      </c>
      <c r="E490" s="641"/>
      <c r="F490" s="89"/>
      <c r="G490" s="90" t="s">
        <v>13</v>
      </c>
      <c r="H490" s="91"/>
      <c r="I490" s="92"/>
      <c r="J490" s="93" t="s">
        <v>13</v>
      </c>
      <c r="K490" s="94"/>
      <c r="M490" s="922" t="str">
        <f>IF(AND(H490&lt;&gt;"",H491&lt;&gt;""),"Enter EITHER Profit or Loss in Prior Year Column","")</f>
        <v/>
      </c>
      <c r="N490" s="924"/>
      <c r="O490" s="924"/>
      <c r="P490" s="924"/>
      <c r="Q490" s="924"/>
    </row>
    <row r="491" spans="3:17" ht="15" hidden="1" customHeight="1">
      <c r="C491" s="44">
        <v>86</v>
      </c>
      <c r="D491" s="422" t="s">
        <v>126</v>
      </c>
      <c r="E491" s="643"/>
      <c r="F491" s="394"/>
      <c r="G491" s="385" t="s">
        <v>13</v>
      </c>
      <c r="H491" s="423"/>
      <c r="I491" s="394"/>
      <c r="J491" s="385" t="s">
        <v>13</v>
      </c>
      <c r="K491" s="424"/>
      <c r="M491" s="918" t="str">
        <f>IF(AND(K490&lt;&gt;"",K491&lt;&gt;""),"Enter EITHER Profit or Loss in Most Recent Year Column","")</f>
        <v/>
      </c>
      <c r="N491" s="926"/>
      <c r="O491" s="926"/>
      <c r="P491" s="926"/>
      <c r="Q491" s="926"/>
    </row>
    <row r="492" spans="3:17" ht="15" hidden="1" customHeight="1">
      <c r="C492" s="45">
        <v>87</v>
      </c>
      <c r="D492" s="425" t="s">
        <v>127</v>
      </c>
      <c r="E492" s="638"/>
      <c r="F492" s="392"/>
      <c r="G492" s="383" t="s">
        <v>13</v>
      </c>
      <c r="H492" s="396"/>
      <c r="I492" s="392"/>
      <c r="J492" s="383" t="s">
        <v>13</v>
      </c>
      <c r="K492" s="426"/>
    </row>
    <row r="493" spans="3:17" ht="15" hidden="1" customHeight="1">
      <c r="C493" s="44">
        <v>88</v>
      </c>
      <c r="D493" s="422" t="s">
        <v>128</v>
      </c>
      <c r="E493" s="643"/>
      <c r="F493" s="394"/>
      <c r="G493" s="346" t="s">
        <v>13</v>
      </c>
      <c r="H493" s="423"/>
      <c r="I493" s="394"/>
      <c r="J493" s="385" t="s">
        <v>13</v>
      </c>
      <c r="K493" s="424"/>
    </row>
    <row r="494" spans="3:17" ht="15" hidden="1" customHeight="1">
      <c r="C494" s="45">
        <v>89</v>
      </c>
      <c r="D494" s="427" t="s">
        <v>108</v>
      </c>
      <c r="E494" s="1095" t="s">
        <v>129</v>
      </c>
      <c r="F494" s="1096"/>
      <c r="G494" s="95" t="s">
        <v>13</v>
      </c>
      <c r="H494" s="211">
        <f>SUM(H490-H491+H492-H493)</f>
        <v>0</v>
      </c>
      <c r="I494" s="428"/>
      <c r="J494" s="95" t="s">
        <v>13</v>
      </c>
      <c r="K494" s="212">
        <f>SUM(K490-K491+K492-K493)</f>
        <v>0</v>
      </c>
      <c r="M494" s="922" t="str">
        <f>IF(AND(H494&gt;0,H495=""),"Enter Prior Year Distributions on Line 90 If no Distributions, Enter $0","")</f>
        <v/>
      </c>
      <c r="N494" s="1240"/>
      <c r="O494" s="1240"/>
      <c r="P494" s="1240"/>
      <c r="Q494" s="1240"/>
    </row>
    <row r="495" spans="3:17" ht="15" hidden="1" customHeight="1" thickBot="1">
      <c r="C495" s="45">
        <v>90</v>
      </c>
      <c r="D495" s="429" t="s">
        <v>110</v>
      </c>
      <c r="E495" s="642"/>
      <c r="F495" s="430"/>
      <c r="G495" s="96" t="s">
        <v>13</v>
      </c>
      <c r="H495" s="97"/>
      <c r="I495" s="430"/>
      <c r="J495" s="98" t="s">
        <v>13</v>
      </c>
      <c r="K495" s="99"/>
      <c r="M495" s="918" t="str">
        <f>IF(AND(K494&gt;0,K495=""),"Enter Most Recent Year Distributions on Line 90.  If no Distributions, Enter $0","")</f>
        <v/>
      </c>
      <c r="N495" s="927"/>
      <c r="O495" s="927"/>
      <c r="P495" s="927"/>
      <c r="Q495" s="927"/>
    </row>
    <row r="496" spans="3:17" ht="15" hidden="1" customHeight="1" thickTop="1">
      <c r="C496" s="77"/>
      <c r="D496" s="1070" t="s">
        <v>130</v>
      </c>
      <c r="E496" s="1071"/>
      <c r="F496" s="1071"/>
      <c r="G496" s="1071"/>
      <c r="H496" s="1071"/>
      <c r="I496" s="1071"/>
      <c r="J496" s="1071"/>
      <c r="K496" s="1072"/>
      <c r="M496" s="648"/>
      <c r="N496" s="785"/>
    </row>
    <row r="497" spans="3:15" ht="15" hidden="1" customHeight="1">
      <c r="C497" s="77"/>
      <c r="D497" s="1073" t="s">
        <v>638</v>
      </c>
      <c r="E497" s="1074"/>
      <c r="F497" s="1074"/>
      <c r="G497" s="1074"/>
      <c r="H497" s="1074"/>
      <c r="I497" s="1074"/>
      <c r="J497" s="1074"/>
      <c r="K497" s="1075"/>
    </row>
    <row r="498" spans="3:15" ht="15" hidden="1" customHeight="1">
      <c r="C498" s="47"/>
      <c r="D498" s="1049" t="s">
        <v>112</v>
      </c>
      <c r="E498" s="1050"/>
      <c r="F498" s="1050"/>
      <c r="G498" s="1050"/>
      <c r="H498" s="1050"/>
      <c r="I498" s="1050"/>
      <c r="J498" s="1050"/>
      <c r="K498" s="1051"/>
      <c r="M498" s="768"/>
      <c r="N498" s="771"/>
      <c r="O498" s="772"/>
    </row>
    <row r="499" spans="3:15" ht="15" hidden="1" customHeight="1">
      <c r="C499" s="77">
        <v>91</v>
      </c>
      <c r="D499" s="1031" t="s">
        <v>113</v>
      </c>
      <c r="E499" s="1031"/>
      <c r="F499" s="1007" t="s">
        <v>7</v>
      </c>
      <c r="G499" s="1032"/>
      <c r="H499" s="1032"/>
      <c r="I499" s="1032"/>
      <c r="J499" s="1032"/>
      <c r="K499" s="1033"/>
      <c r="M499" s="768"/>
      <c r="N499" s="771"/>
      <c r="O499" s="772"/>
    </row>
    <row r="500" spans="3:15" ht="15" hidden="1" customHeight="1">
      <c r="C500" s="77"/>
      <c r="D500" s="1034" t="s">
        <v>114</v>
      </c>
      <c r="E500" s="1034"/>
      <c r="F500" s="971" t="s">
        <v>7</v>
      </c>
      <c r="G500" s="982"/>
      <c r="H500" s="982"/>
      <c r="I500" s="982"/>
      <c r="J500" s="982"/>
      <c r="K500" s="983"/>
      <c r="M500" s="768"/>
      <c r="N500" s="769"/>
      <c r="O500" s="770"/>
    </row>
    <row r="501" spans="3:15" ht="15" hidden="1" customHeight="1" thickTop="1">
      <c r="C501" s="131"/>
      <c r="D501" s="259" t="s">
        <v>108</v>
      </c>
      <c r="E501" s="222"/>
      <c r="F501" s="1057">
        <f>AND(F499="YES",F500="NO")*H494</f>
        <v>0</v>
      </c>
      <c r="G501" s="1060"/>
      <c r="H501" s="1060"/>
      <c r="I501" s="1060"/>
      <c r="J501" s="1060"/>
      <c r="K501" s="1061"/>
      <c r="M501" s="768"/>
      <c r="N501" s="771"/>
      <c r="O501" s="772"/>
    </row>
    <row r="502" spans="3:15" ht="15" hidden="1" customHeight="1">
      <c r="C502" s="260"/>
      <c r="D502" s="259" t="s">
        <v>110</v>
      </c>
      <c r="E502" s="222"/>
      <c r="F502" s="1057">
        <f>AND(F499="NO",F500="YES")*(H495)</f>
        <v>0</v>
      </c>
      <c r="G502" s="1060"/>
      <c r="H502" s="1060"/>
      <c r="I502" s="1060"/>
      <c r="J502" s="1060"/>
      <c r="K502" s="1061"/>
      <c r="M502" s="768"/>
      <c r="N502" s="771"/>
      <c r="O502" s="772"/>
    </row>
    <row r="503" spans="3:15" ht="15" hidden="1" customHeight="1">
      <c r="C503" s="45"/>
      <c r="D503" s="153"/>
      <c r="E503" s="159"/>
      <c r="F503" s="408"/>
      <c r="G503" s="409"/>
      <c r="H503" s="409"/>
      <c r="I503" s="409"/>
      <c r="J503" s="409"/>
      <c r="K503" s="431"/>
      <c r="M503" s="768"/>
      <c r="N503" s="771"/>
      <c r="O503" s="772"/>
    </row>
    <row r="504" spans="3:15" ht="15" hidden="1" customHeight="1">
      <c r="C504" s="77"/>
      <c r="D504" s="1064" t="s">
        <v>115</v>
      </c>
      <c r="E504" s="1065"/>
      <c r="F504" s="1065"/>
      <c r="G504" s="1065"/>
      <c r="H504" s="1065"/>
      <c r="I504" s="1065"/>
      <c r="J504" s="1065"/>
      <c r="K504" s="1066"/>
    </row>
    <row r="505" spans="3:15" ht="15" hidden="1" customHeight="1">
      <c r="C505" s="77">
        <v>92</v>
      </c>
      <c r="D505" s="1031" t="s">
        <v>113</v>
      </c>
      <c r="E505" s="1031"/>
      <c r="F505" s="1007" t="s">
        <v>7</v>
      </c>
      <c r="G505" s="1032"/>
      <c r="H505" s="1032"/>
      <c r="I505" s="1032"/>
      <c r="J505" s="1032"/>
      <c r="K505" s="1033"/>
      <c r="M505" s="768"/>
      <c r="N505" s="771"/>
      <c r="O505" s="772"/>
    </row>
    <row r="506" spans="3:15" ht="15" hidden="1" customHeight="1">
      <c r="C506" s="77"/>
      <c r="D506" s="1034" t="s">
        <v>114</v>
      </c>
      <c r="E506" s="1034"/>
      <c r="F506" s="971" t="s">
        <v>7</v>
      </c>
      <c r="G506" s="982"/>
      <c r="H506" s="982"/>
      <c r="I506" s="982"/>
      <c r="J506" s="982"/>
      <c r="K506" s="983"/>
      <c r="M506" s="768"/>
      <c r="N506" s="769"/>
      <c r="O506" s="770"/>
    </row>
    <row r="507" spans="3:15" ht="15" hidden="1" customHeight="1" thickTop="1">
      <c r="C507" s="131"/>
      <c r="D507" s="259" t="s">
        <v>108</v>
      </c>
      <c r="E507" s="222"/>
      <c r="F507" s="1057">
        <f>AND(F505="YES",F506="NO")*K494</f>
        <v>0</v>
      </c>
      <c r="G507" s="1060"/>
      <c r="H507" s="1060"/>
      <c r="I507" s="1060"/>
      <c r="J507" s="1060"/>
      <c r="K507" s="1061"/>
      <c r="M507" s="768"/>
      <c r="N507" s="771"/>
      <c r="O507" s="772"/>
    </row>
    <row r="508" spans="3:15" ht="15" hidden="1" customHeight="1">
      <c r="C508" s="260"/>
      <c r="D508" s="259" t="s">
        <v>110</v>
      </c>
      <c r="E508" s="222"/>
      <c r="F508" s="1057">
        <f>AND(F505="NO",F506="YES")*(K495)</f>
        <v>0</v>
      </c>
      <c r="G508" s="1060"/>
      <c r="H508" s="1060"/>
      <c r="I508" s="1060"/>
      <c r="J508" s="1060"/>
      <c r="K508" s="1061"/>
      <c r="M508" s="768"/>
      <c r="N508" s="771"/>
      <c r="O508" s="772"/>
    </row>
    <row r="509" spans="3:15" ht="15" hidden="1" customHeight="1">
      <c r="C509" s="47"/>
      <c r="D509" s="153"/>
      <c r="E509" s="159"/>
      <c r="F509" s="100"/>
      <c r="G509" s="78"/>
      <c r="H509" s="78"/>
      <c r="I509" s="78"/>
      <c r="J509" s="78"/>
      <c r="K509" s="101"/>
      <c r="M509" s="768"/>
      <c r="N509" s="771"/>
      <c r="O509" s="772"/>
    </row>
    <row r="510" spans="3:15" ht="15" hidden="1" customHeight="1">
      <c r="C510" s="65">
        <v>93</v>
      </c>
      <c r="D510" s="432" t="s">
        <v>131</v>
      </c>
      <c r="E510" s="638"/>
      <c r="F510" s="326" t="s">
        <v>12</v>
      </c>
      <c r="G510" s="304" t="s">
        <v>13</v>
      </c>
      <c r="H510" s="219">
        <f>IF(F501+F502&gt;0,F501+F502,0)</f>
        <v>0</v>
      </c>
      <c r="I510" s="326" t="s">
        <v>12</v>
      </c>
      <c r="J510" s="304" t="s">
        <v>13</v>
      </c>
      <c r="K510" s="413">
        <f>IF(F507+F508&gt;0,F507+F508,0)</f>
        <v>0</v>
      </c>
    </row>
    <row r="511" spans="3:15" ht="15" hidden="1" customHeight="1">
      <c r="C511" s="44">
        <v>94</v>
      </c>
      <c r="D511" s="433" t="s">
        <v>132</v>
      </c>
      <c r="E511" s="638"/>
      <c r="F511" s="107" t="s">
        <v>39</v>
      </c>
      <c r="G511" s="434" t="s">
        <v>13</v>
      </c>
      <c r="H511" s="85">
        <f>IF(F501+F502&lt;0,F501+F502,0)</f>
        <v>0</v>
      </c>
      <c r="I511" s="107" t="s">
        <v>39</v>
      </c>
      <c r="J511" s="434" t="s">
        <v>13</v>
      </c>
      <c r="K511" s="85">
        <f>IF(F507+F508&lt;0,F507+F508,0)</f>
        <v>0</v>
      </c>
    </row>
    <row r="512" spans="3:15" ht="15" hidden="1" customHeight="1">
      <c r="C512" s="45">
        <v>95</v>
      </c>
      <c r="D512" s="343" t="s">
        <v>133</v>
      </c>
      <c r="E512" s="638"/>
      <c r="F512" s="326" t="s">
        <v>12</v>
      </c>
      <c r="G512" s="435" t="s">
        <v>13</v>
      </c>
      <c r="H512" s="87"/>
      <c r="I512" s="326" t="s">
        <v>12</v>
      </c>
      <c r="J512" s="435" t="s">
        <v>13</v>
      </c>
      <c r="K512" s="88"/>
      <c r="M512" s="807" t="s">
        <v>26</v>
      </c>
      <c r="N512" s="808">
        <f>IF(H513=0,0,K513-H513)</f>
        <v>0</v>
      </c>
    </row>
    <row r="513" spans="3:17" ht="15" hidden="1" customHeight="1" thickBot="1">
      <c r="C513" s="45">
        <v>96</v>
      </c>
      <c r="D513" s="387"/>
      <c r="E513" s="318" t="s">
        <v>119</v>
      </c>
      <c r="F513" s="388"/>
      <c r="G513" s="102" t="s">
        <v>16</v>
      </c>
      <c r="H513" s="170">
        <f>SUM(H510+H511+H512)</f>
        <v>0</v>
      </c>
      <c r="I513" s="321"/>
      <c r="J513" s="103" t="s">
        <v>13</v>
      </c>
      <c r="K513" s="170">
        <f>SUM(K510+K511+K512)</f>
        <v>0</v>
      </c>
      <c r="M513" s="807" t="s">
        <v>28</v>
      </c>
      <c r="N513" s="809">
        <f>IF(H513=0,0,(K513-H513)/H513)</f>
        <v>0</v>
      </c>
    </row>
    <row r="514" spans="3:17" ht="15" hidden="1" customHeight="1" thickTop="1">
      <c r="C514" s="954">
        <v>97</v>
      </c>
      <c r="D514" s="1052" t="s">
        <v>134</v>
      </c>
      <c r="E514" s="1053"/>
      <c r="F514" s="1053"/>
      <c r="G514" s="1053"/>
      <c r="H514" s="1053"/>
      <c r="I514" s="1053"/>
      <c r="J514" s="1053"/>
      <c r="K514" s="1054"/>
      <c r="M514" s="768"/>
      <c r="N514" s="771"/>
      <c r="O514" s="772"/>
    </row>
    <row r="515" spans="3:17" ht="15" hidden="1" customHeight="1">
      <c r="C515" s="955"/>
      <c r="D515" s="959" t="s">
        <v>30</v>
      </c>
      <c r="E515" s="960"/>
      <c r="F515" s="961" t="s">
        <v>7</v>
      </c>
      <c r="G515" s="962"/>
      <c r="H515" s="962"/>
      <c r="I515" s="962"/>
      <c r="J515" s="962"/>
      <c r="K515" s="963"/>
      <c r="M515" s="768"/>
      <c r="N515" s="771"/>
      <c r="O515" s="772"/>
    </row>
    <row r="516" spans="3:17" ht="15" hidden="1" customHeight="1">
      <c r="C516" s="955"/>
      <c r="D516" s="959" t="s">
        <v>31</v>
      </c>
      <c r="E516" s="960"/>
      <c r="F516" s="961" t="s">
        <v>7</v>
      </c>
      <c r="G516" s="962"/>
      <c r="H516" s="962"/>
      <c r="I516" s="962"/>
      <c r="J516" s="962"/>
      <c r="K516" s="963"/>
      <c r="O516" s="772"/>
    </row>
    <row r="517" spans="3:17" ht="15" hidden="1" customHeight="1" thickBot="1">
      <c r="C517" s="955"/>
      <c r="D517" s="966" t="s">
        <v>555</v>
      </c>
      <c r="E517" s="967"/>
      <c r="F517" s="968" t="s">
        <v>32</v>
      </c>
      <c r="G517" s="969"/>
      <c r="H517" s="969"/>
      <c r="I517" s="969"/>
      <c r="J517" s="969"/>
      <c r="K517" s="970"/>
    </row>
    <row r="518" spans="3:17" ht="15" hidden="1" customHeight="1" thickTop="1">
      <c r="C518" s="131"/>
      <c r="D518" s="169" t="s">
        <v>33</v>
      </c>
      <c r="E518" s="269"/>
      <c r="F518" s="1062">
        <f>AND(F515="YES",F516="NO",F517="NO")*H513</f>
        <v>0</v>
      </c>
      <c r="G518" s="980"/>
      <c r="H518" s="980"/>
      <c r="I518" s="980"/>
      <c r="J518" s="980"/>
      <c r="K518" s="1063"/>
      <c r="M518" s="768"/>
      <c r="N518" s="771"/>
      <c r="O518" s="772"/>
    </row>
    <row r="519" spans="3:17" ht="15" hidden="1" customHeight="1">
      <c r="C519" s="260"/>
      <c r="D519" s="259" t="s">
        <v>34</v>
      </c>
      <c r="E519" s="222"/>
      <c r="F519" s="1057">
        <f>AND(F515="NO",F516="YES",F517="NO")*(K513)</f>
        <v>0</v>
      </c>
      <c r="G519" s="1060"/>
      <c r="H519" s="1060"/>
      <c r="I519" s="1060"/>
      <c r="J519" s="1060"/>
      <c r="K519" s="1061"/>
      <c r="O519" s="772"/>
    </row>
    <row r="520" spans="3:17" ht="15" hidden="1" customHeight="1">
      <c r="C520" s="324"/>
      <c r="D520" s="259" t="s">
        <v>35</v>
      </c>
      <c r="E520" s="222"/>
      <c r="F520" s="1057">
        <f>AND(F515="NO",F516="NO",F517="YES")*(H513+K513)/2</f>
        <v>0</v>
      </c>
      <c r="G520" s="1060"/>
      <c r="H520" s="1060"/>
      <c r="I520" s="1060"/>
      <c r="J520" s="1060"/>
      <c r="K520" s="1061"/>
      <c r="O520" s="783"/>
    </row>
    <row r="521" spans="3:17" ht="15" hidden="1" customHeight="1" thickTop="1">
      <c r="C521" s="237"/>
      <c r="D521" s="1180" t="s">
        <v>640</v>
      </c>
      <c r="E521" s="1181"/>
      <c r="F521" s="195"/>
      <c r="G521" s="196"/>
      <c r="H521" s="1078">
        <f>SUM(F518:K520)</f>
        <v>0</v>
      </c>
      <c r="I521" s="1078"/>
      <c r="J521" s="1078"/>
      <c r="K521" s="1079"/>
      <c r="M521" s="781"/>
      <c r="N521" s="782"/>
      <c r="O521" s="772"/>
    </row>
    <row r="522" spans="3:17" ht="15" hidden="1" customHeight="1">
      <c r="C522" s="49"/>
      <c r="D522" s="148"/>
      <c r="E522" s="158"/>
      <c r="F522" s="68"/>
      <c r="G522" s="69"/>
      <c r="H522" s="51"/>
      <c r="I522" s="51"/>
      <c r="J522" s="51"/>
      <c r="K522" s="70"/>
    </row>
    <row r="523" spans="3:17" ht="15" hidden="1" customHeight="1">
      <c r="C523" s="37"/>
      <c r="D523" s="149"/>
      <c r="E523" s="71"/>
      <c r="F523" s="71"/>
      <c r="G523" s="72"/>
      <c r="H523" s="243" t="s">
        <v>8</v>
      </c>
      <c r="I523" s="51"/>
      <c r="J523" s="629"/>
      <c r="K523" s="574" t="s">
        <v>9</v>
      </c>
    </row>
    <row r="524" spans="3:17" ht="15" hidden="1" customHeight="1">
      <c r="C524" s="668" t="s">
        <v>136</v>
      </c>
      <c r="D524" s="625" t="s">
        <v>664</v>
      </c>
      <c r="E524" s="1076" t="s">
        <v>663</v>
      </c>
      <c r="F524" s="1077"/>
      <c r="G524" s="631"/>
      <c r="H524" s="666">
        <v>2021</v>
      </c>
      <c r="I524" s="626"/>
      <c r="J524" s="631"/>
      <c r="K524" s="665">
        <v>2022</v>
      </c>
    </row>
    <row r="525" spans="3:17" ht="15" hidden="1" customHeight="1" thickBot="1">
      <c r="C525" s="45"/>
      <c r="D525" s="143" t="s">
        <v>55</v>
      </c>
      <c r="E525" s="1037" t="s">
        <v>56</v>
      </c>
      <c r="F525" s="1038"/>
      <c r="G525" s="1038"/>
      <c r="H525" s="1038"/>
      <c r="I525" s="1091"/>
      <c r="J525" s="1091"/>
      <c r="K525" s="1092"/>
    </row>
    <row r="526" spans="3:17" ht="15" hidden="1" customHeight="1" thickTop="1">
      <c r="C526" s="45">
        <v>85</v>
      </c>
      <c r="D526" s="152" t="s">
        <v>104</v>
      </c>
      <c r="E526" s="641"/>
      <c r="F526" s="89"/>
      <c r="G526" s="90" t="s">
        <v>13</v>
      </c>
      <c r="H526" s="91"/>
      <c r="I526" s="92"/>
      <c r="J526" s="93" t="s">
        <v>13</v>
      </c>
      <c r="K526" s="94"/>
      <c r="M526" s="922" t="str">
        <f>IF(AND(H526&lt;&gt;"",H527&lt;&gt;""),"Enter EITHER Profit or Loss in Prior Year Column","")</f>
        <v/>
      </c>
      <c r="N526" s="924"/>
      <c r="O526" s="924"/>
      <c r="P526" s="924"/>
      <c r="Q526" s="924"/>
    </row>
    <row r="527" spans="3:17" ht="15" hidden="1" customHeight="1">
      <c r="C527" s="44">
        <v>86</v>
      </c>
      <c r="D527" s="422" t="s">
        <v>126</v>
      </c>
      <c r="E527" s="643"/>
      <c r="F527" s="394"/>
      <c r="G527" s="385" t="s">
        <v>13</v>
      </c>
      <c r="H527" s="423"/>
      <c r="I527" s="394"/>
      <c r="J527" s="385" t="s">
        <v>13</v>
      </c>
      <c r="K527" s="424"/>
      <c r="M527" s="918" t="str">
        <f>IF(AND(K526&lt;&gt;"",K527&lt;&gt;""),"Enter EITHER Profit or Loss in Most Recent Year Column","")</f>
        <v/>
      </c>
      <c r="N527" s="921"/>
      <c r="O527" s="921"/>
      <c r="P527" s="921"/>
      <c r="Q527" s="921"/>
    </row>
    <row r="528" spans="3:17" ht="15" hidden="1" customHeight="1">
      <c r="C528" s="45">
        <v>87</v>
      </c>
      <c r="D528" s="425" t="s">
        <v>127</v>
      </c>
      <c r="E528" s="638"/>
      <c r="F528" s="392"/>
      <c r="G528" s="383" t="s">
        <v>13</v>
      </c>
      <c r="H528" s="396"/>
      <c r="I528" s="392"/>
      <c r="J528" s="383" t="s">
        <v>13</v>
      </c>
      <c r="K528" s="426"/>
    </row>
    <row r="529" spans="3:17" ht="15" hidden="1" customHeight="1">
      <c r="C529" s="44">
        <v>88</v>
      </c>
      <c r="D529" s="422" t="s">
        <v>128</v>
      </c>
      <c r="E529" s="643"/>
      <c r="F529" s="394"/>
      <c r="G529" s="346" t="s">
        <v>13</v>
      </c>
      <c r="H529" s="423"/>
      <c r="I529" s="394"/>
      <c r="J529" s="385" t="s">
        <v>13</v>
      </c>
      <c r="K529" s="424"/>
    </row>
    <row r="530" spans="3:17" ht="15" hidden="1" customHeight="1">
      <c r="C530" s="45">
        <v>89</v>
      </c>
      <c r="D530" s="427" t="s">
        <v>108</v>
      </c>
      <c r="E530" s="1095" t="s">
        <v>129</v>
      </c>
      <c r="F530" s="1096"/>
      <c r="G530" s="95" t="s">
        <v>13</v>
      </c>
      <c r="H530" s="211">
        <f>SUM(H526-H527+H528-H529)</f>
        <v>0</v>
      </c>
      <c r="I530" s="428"/>
      <c r="J530" s="95" t="s">
        <v>13</v>
      </c>
      <c r="K530" s="212">
        <f>SUM(K526-K527+K528-K529)</f>
        <v>0</v>
      </c>
      <c r="M530" s="922" t="str">
        <f>IF(AND(H530&gt;0,H531=""),"Enter Prior Year Distributions on Line 90. If no Distributions, Enter $0","")</f>
        <v/>
      </c>
      <c r="N530" s="1238"/>
      <c r="O530" s="1238"/>
      <c r="P530" s="1238"/>
      <c r="Q530" s="1238"/>
    </row>
    <row r="531" spans="3:17" ht="15" hidden="1" customHeight="1" thickBot="1">
      <c r="C531" s="45">
        <v>90</v>
      </c>
      <c r="D531" s="429" t="s">
        <v>110</v>
      </c>
      <c r="E531" s="642"/>
      <c r="F531" s="430"/>
      <c r="G531" s="96" t="s">
        <v>13</v>
      </c>
      <c r="H531" s="97"/>
      <c r="I531" s="430"/>
      <c r="J531" s="98" t="s">
        <v>13</v>
      </c>
      <c r="K531" s="99"/>
      <c r="M531" s="918" t="str">
        <f>IF(AND(K530&gt;0,K531=""),"Enter Most Recent Year Distributions on Line 90.  If no Distributions, Enter $0","")</f>
        <v/>
      </c>
      <c r="N531" s="927"/>
      <c r="O531" s="927"/>
      <c r="P531" s="927"/>
      <c r="Q531" s="927"/>
    </row>
    <row r="532" spans="3:17" ht="15" hidden="1" customHeight="1" thickTop="1">
      <c r="C532" s="77"/>
      <c r="D532" s="1070" t="s">
        <v>130</v>
      </c>
      <c r="E532" s="1071"/>
      <c r="F532" s="1071"/>
      <c r="G532" s="1071"/>
      <c r="H532" s="1071"/>
      <c r="I532" s="1071"/>
      <c r="J532" s="1071"/>
      <c r="K532" s="1072"/>
      <c r="M532" s="648"/>
      <c r="N532" s="785"/>
    </row>
    <row r="533" spans="3:17" ht="15" hidden="1" customHeight="1">
      <c r="C533" s="77"/>
      <c r="D533" s="1175" t="s">
        <v>638</v>
      </c>
      <c r="E533" s="1149"/>
      <c r="F533" s="1149"/>
      <c r="G533" s="1149"/>
      <c r="H533" s="1149"/>
      <c r="I533" s="1149"/>
      <c r="J533" s="1149"/>
      <c r="K533" s="1150"/>
    </row>
    <row r="534" spans="3:17" ht="15" hidden="1" customHeight="1">
      <c r="C534" s="47"/>
      <c r="D534" s="1049" t="s">
        <v>112</v>
      </c>
      <c r="E534" s="1050"/>
      <c r="F534" s="1050"/>
      <c r="G534" s="1050"/>
      <c r="H534" s="1050"/>
      <c r="I534" s="1050"/>
      <c r="J534" s="1050"/>
      <c r="K534" s="1051"/>
      <c r="M534" s="768"/>
      <c r="N534" s="771"/>
      <c r="O534" s="772"/>
    </row>
    <row r="535" spans="3:17" ht="15" hidden="1" customHeight="1">
      <c r="C535" s="77">
        <v>91</v>
      </c>
      <c r="D535" s="1031" t="s">
        <v>113</v>
      </c>
      <c r="E535" s="1031"/>
      <c r="F535" s="1007" t="s">
        <v>7</v>
      </c>
      <c r="G535" s="1032"/>
      <c r="H535" s="1032"/>
      <c r="I535" s="1032"/>
      <c r="J535" s="1032"/>
      <c r="K535" s="1033"/>
      <c r="M535" s="768"/>
      <c r="N535" s="771"/>
      <c r="O535" s="772"/>
    </row>
    <row r="536" spans="3:17" ht="15" hidden="1" customHeight="1">
      <c r="C536" s="77"/>
      <c r="D536" s="1034" t="s">
        <v>114</v>
      </c>
      <c r="E536" s="1034"/>
      <c r="F536" s="971" t="s">
        <v>7</v>
      </c>
      <c r="G536" s="982"/>
      <c r="H536" s="982"/>
      <c r="I536" s="982"/>
      <c r="J536" s="982"/>
      <c r="K536" s="983"/>
      <c r="M536" s="768"/>
      <c r="N536" s="769"/>
      <c r="O536" s="770"/>
    </row>
    <row r="537" spans="3:17" ht="15" hidden="1" customHeight="1" thickTop="1">
      <c r="C537" s="131"/>
      <c r="D537" s="259" t="s">
        <v>108</v>
      </c>
      <c r="E537" s="222"/>
      <c r="F537" s="1057">
        <f>AND(F535="YES",F536="NO")*H530</f>
        <v>0</v>
      </c>
      <c r="G537" s="1060"/>
      <c r="H537" s="1060"/>
      <c r="I537" s="1060"/>
      <c r="J537" s="1060"/>
      <c r="K537" s="1061"/>
      <c r="M537" s="768"/>
      <c r="N537" s="771"/>
      <c r="O537" s="772"/>
    </row>
    <row r="538" spans="3:17" ht="15" hidden="1" customHeight="1">
      <c r="C538" s="260"/>
      <c r="D538" s="259" t="s">
        <v>110</v>
      </c>
      <c r="E538" s="222"/>
      <c r="F538" s="1057">
        <f>AND(F535="NO",F536="YES")*(H531)</f>
        <v>0</v>
      </c>
      <c r="G538" s="1060"/>
      <c r="H538" s="1060"/>
      <c r="I538" s="1060"/>
      <c r="J538" s="1060"/>
      <c r="K538" s="1061"/>
      <c r="M538" s="768"/>
      <c r="N538" s="771"/>
      <c r="O538" s="772"/>
    </row>
    <row r="539" spans="3:17" ht="15" hidden="1" customHeight="1">
      <c r="C539" s="45"/>
      <c r="D539" s="153"/>
      <c r="E539" s="159"/>
      <c r="F539" s="408"/>
      <c r="G539" s="409"/>
      <c r="H539" s="409"/>
      <c r="I539" s="409"/>
      <c r="J539" s="409"/>
      <c r="K539" s="431"/>
      <c r="M539" s="768"/>
      <c r="N539" s="771"/>
      <c r="O539" s="772"/>
    </row>
    <row r="540" spans="3:17" ht="15" hidden="1" customHeight="1">
      <c r="C540" s="77"/>
      <c r="D540" s="1064" t="s">
        <v>115</v>
      </c>
      <c r="E540" s="1065"/>
      <c r="F540" s="1065"/>
      <c r="G540" s="1065"/>
      <c r="H540" s="1065"/>
      <c r="I540" s="1065"/>
      <c r="J540" s="1065"/>
      <c r="K540" s="1066"/>
    </row>
    <row r="541" spans="3:17" ht="15" hidden="1" customHeight="1">
      <c r="C541" s="77">
        <v>92</v>
      </c>
      <c r="D541" s="1031" t="s">
        <v>113</v>
      </c>
      <c r="E541" s="1031"/>
      <c r="F541" s="1007" t="s">
        <v>7</v>
      </c>
      <c r="G541" s="1032"/>
      <c r="H541" s="1032"/>
      <c r="I541" s="1032"/>
      <c r="J541" s="1032"/>
      <c r="K541" s="1033"/>
      <c r="M541" s="768"/>
      <c r="N541" s="771"/>
      <c r="O541" s="772"/>
    </row>
    <row r="542" spans="3:17" ht="15" hidden="1" customHeight="1">
      <c r="C542" s="77"/>
      <c r="D542" s="1034" t="s">
        <v>114</v>
      </c>
      <c r="E542" s="1034"/>
      <c r="F542" s="971" t="s">
        <v>7</v>
      </c>
      <c r="G542" s="982"/>
      <c r="H542" s="982"/>
      <c r="I542" s="982"/>
      <c r="J542" s="982"/>
      <c r="K542" s="983"/>
      <c r="M542" s="768"/>
      <c r="N542" s="769"/>
      <c r="O542" s="770"/>
    </row>
    <row r="543" spans="3:17" ht="15" hidden="1" customHeight="1" thickTop="1">
      <c r="C543" s="131"/>
      <c r="D543" s="259" t="s">
        <v>108</v>
      </c>
      <c r="E543" s="222"/>
      <c r="F543" s="1057">
        <f>AND(F541="YES",F542="NO")*K530</f>
        <v>0</v>
      </c>
      <c r="G543" s="1060"/>
      <c r="H543" s="1060"/>
      <c r="I543" s="1060"/>
      <c r="J543" s="1060"/>
      <c r="K543" s="1061"/>
      <c r="M543" s="768"/>
      <c r="N543" s="771"/>
      <c r="O543" s="772"/>
    </row>
    <row r="544" spans="3:17" ht="15" hidden="1" customHeight="1">
      <c r="C544" s="260"/>
      <c r="D544" s="259" t="s">
        <v>110</v>
      </c>
      <c r="E544" s="222"/>
      <c r="F544" s="1057">
        <f>AND(F541="NO",F542="YES")*(K531)</f>
        <v>0</v>
      </c>
      <c r="G544" s="1060"/>
      <c r="H544" s="1060"/>
      <c r="I544" s="1060"/>
      <c r="J544" s="1060"/>
      <c r="K544" s="1061"/>
      <c r="M544" s="768"/>
      <c r="N544" s="771"/>
      <c r="O544" s="772"/>
    </row>
    <row r="545" spans="3:15" ht="15" hidden="1" customHeight="1">
      <c r="C545" s="47"/>
      <c r="D545" s="153"/>
      <c r="E545" s="159"/>
      <c r="F545" s="100"/>
      <c r="G545" s="78"/>
      <c r="H545" s="78"/>
      <c r="I545" s="78"/>
      <c r="J545" s="78"/>
      <c r="K545" s="101"/>
      <c r="M545" s="768"/>
      <c r="N545" s="771"/>
      <c r="O545" s="772"/>
    </row>
    <row r="546" spans="3:15" ht="15" hidden="1" customHeight="1">
      <c r="C546" s="65">
        <v>93</v>
      </c>
      <c r="D546" s="432" t="s">
        <v>131</v>
      </c>
      <c r="E546" s="638"/>
      <c r="F546" s="326" t="s">
        <v>12</v>
      </c>
      <c r="G546" s="304" t="s">
        <v>13</v>
      </c>
      <c r="H546" s="219">
        <f>IF(F537+F538&gt;0,F537+F538,0)</f>
        <v>0</v>
      </c>
      <c r="I546" s="326" t="s">
        <v>12</v>
      </c>
      <c r="J546" s="304" t="s">
        <v>13</v>
      </c>
      <c r="K546" s="413">
        <f>IF(F543+F544&gt;0,F543+F544,0)</f>
        <v>0</v>
      </c>
    </row>
    <row r="547" spans="3:15" ht="15" hidden="1" customHeight="1">
      <c r="C547" s="44">
        <v>94</v>
      </c>
      <c r="D547" s="433" t="s">
        <v>132</v>
      </c>
      <c r="E547" s="638"/>
      <c r="F547" s="107" t="s">
        <v>39</v>
      </c>
      <c r="G547" s="434" t="s">
        <v>13</v>
      </c>
      <c r="H547" s="85">
        <f>IF(F537+F538&lt;0,F537+F538,0)</f>
        <v>0</v>
      </c>
      <c r="I547" s="107" t="s">
        <v>39</v>
      </c>
      <c r="J547" s="434" t="s">
        <v>13</v>
      </c>
      <c r="K547" s="85">
        <f>IF(F543+F544&lt;0,F543+F544,0)</f>
        <v>0</v>
      </c>
    </row>
    <row r="548" spans="3:15" ht="15" hidden="1" customHeight="1">
      <c r="C548" s="45">
        <v>95</v>
      </c>
      <c r="D548" s="343" t="s">
        <v>133</v>
      </c>
      <c r="E548" s="638"/>
      <c r="F548" s="326" t="s">
        <v>12</v>
      </c>
      <c r="G548" s="435" t="s">
        <v>13</v>
      </c>
      <c r="H548" s="87"/>
      <c r="I548" s="326" t="s">
        <v>12</v>
      </c>
      <c r="J548" s="435" t="s">
        <v>13</v>
      </c>
      <c r="K548" s="88"/>
      <c r="M548" s="807" t="s">
        <v>26</v>
      </c>
      <c r="N548" s="808">
        <f>IF(H549=0,0,K549-H549)</f>
        <v>0</v>
      </c>
    </row>
    <row r="549" spans="3:15" ht="15" hidden="1" customHeight="1" thickBot="1">
      <c r="C549" s="45">
        <v>96</v>
      </c>
      <c r="D549" s="387"/>
      <c r="E549" s="318" t="s">
        <v>119</v>
      </c>
      <c r="F549" s="388"/>
      <c r="G549" s="102" t="s">
        <v>16</v>
      </c>
      <c r="H549" s="170">
        <f>SUM(H546+H547+H548)</f>
        <v>0</v>
      </c>
      <c r="I549" s="321"/>
      <c r="J549" s="103" t="s">
        <v>13</v>
      </c>
      <c r="K549" s="170">
        <f>SUM(K546+K547+K548)</f>
        <v>0</v>
      </c>
      <c r="M549" s="807" t="s">
        <v>28</v>
      </c>
      <c r="N549" s="809">
        <f>IF(H549=0,0,(K549-H549)/H549)</f>
        <v>0</v>
      </c>
    </row>
    <row r="550" spans="3:15" ht="15" hidden="1" customHeight="1" thickTop="1">
      <c r="C550" s="954">
        <v>97</v>
      </c>
      <c r="D550" s="1052" t="s">
        <v>134</v>
      </c>
      <c r="E550" s="1053"/>
      <c r="F550" s="1053"/>
      <c r="G550" s="1053"/>
      <c r="H550" s="1053"/>
      <c r="I550" s="1053"/>
      <c r="J550" s="1053"/>
      <c r="K550" s="1054"/>
      <c r="M550" s="768"/>
      <c r="N550" s="771"/>
      <c r="O550" s="772"/>
    </row>
    <row r="551" spans="3:15" ht="15" hidden="1" customHeight="1">
      <c r="C551" s="955"/>
      <c r="D551" s="959" t="s">
        <v>30</v>
      </c>
      <c r="E551" s="960"/>
      <c r="F551" s="961" t="s">
        <v>7</v>
      </c>
      <c r="G551" s="962"/>
      <c r="H551" s="962"/>
      <c r="I551" s="962"/>
      <c r="J551" s="962"/>
      <c r="K551" s="963"/>
      <c r="M551" s="768"/>
      <c r="N551" s="771"/>
      <c r="O551" s="772"/>
    </row>
    <row r="552" spans="3:15" ht="15" hidden="1" customHeight="1">
      <c r="C552" s="955"/>
      <c r="D552" s="959" t="s">
        <v>31</v>
      </c>
      <c r="E552" s="960"/>
      <c r="F552" s="961" t="s">
        <v>7</v>
      </c>
      <c r="G552" s="962"/>
      <c r="H552" s="962"/>
      <c r="I552" s="962"/>
      <c r="J552" s="962"/>
      <c r="K552" s="963"/>
      <c r="O552" s="772"/>
    </row>
    <row r="553" spans="3:15" ht="15" hidden="1" customHeight="1" thickBot="1">
      <c r="C553" s="955"/>
      <c r="D553" s="966" t="s">
        <v>555</v>
      </c>
      <c r="E553" s="967"/>
      <c r="F553" s="968" t="s">
        <v>32</v>
      </c>
      <c r="G553" s="969"/>
      <c r="H553" s="969"/>
      <c r="I553" s="969"/>
      <c r="J553" s="969"/>
      <c r="K553" s="970"/>
    </row>
    <row r="554" spans="3:15" ht="15" hidden="1" customHeight="1" thickTop="1">
      <c r="C554" s="131"/>
      <c r="D554" s="169" t="s">
        <v>33</v>
      </c>
      <c r="E554" s="269"/>
      <c r="F554" s="1062">
        <f>AND(F551="YES",F552="NO",F553="NO")*H549</f>
        <v>0</v>
      </c>
      <c r="G554" s="980"/>
      <c r="H554" s="980"/>
      <c r="I554" s="980"/>
      <c r="J554" s="980"/>
      <c r="K554" s="1063"/>
      <c r="M554" s="768"/>
      <c r="N554" s="771"/>
      <c r="O554" s="772"/>
    </row>
    <row r="555" spans="3:15" ht="15" hidden="1" customHeight="1">
      <c r="C555" s="260"/>
      <c r="D555" s="259" t="s">
        <v>34</v>
      </c>
      <c r="E555" s="222"/>
      <c r="F555" s="1057">
        <f>AND(F551="NO",F552="YES",F553="NO")*(K549)</f>
        <v>0</v>
      </c>
      <c r="G555" s="1060"/>
      <c r="H555" s="1060"/>
      <c r="I555" s="1060"/>
      <c r="J555" s="1060"/>
      <c r="K555" s="1061"/>
      <c r="O555" s="772"/>
    </row>
    <row r="556" spans="3:15" ht="15" hidden="1" customHeight="1">
      <c r="C556" s="324"/>
      <c r="D556" s="259" t="s">
        <v>35</v>
      </c>
      <c r="E556" s="222"/>
      <c r="F556" s="1057">
        <f>AND(F551="NO",F552="NO",F553="YES")*(H549+K549)/2</f>
        <v>0</v>
      </c>
      <c r="G556" s="1060"/>
      <c r="H556" s="1060"/>
      <c r="I556" s="1060"/>
      <c r="J556" s="1060"/>
      <c r="K556" s="1061"/>
      <c r="O556" s="783"/>
    </row>
    <row r="557" spans="3:15" ht="15" hidden="1" customHeight="1" thickTop="1">
      <c r="C557" s="237"/>
      <c r="D557" s="1180" t="s">
        <v>640</v>
      </c>
      <c r="E557" s="1181"/>
      <c r="F557" s="195"/>
      <c r="G557" s="196"/>
      <c r="H557" s="1078">
        <f>SUM(F554:K556)</f>
        <v>0</v>
      </c>
      <c r="I557" s="1078"/>
      <c r="J557" s="1078"/>
      <c r="K557" s="1079"/>
      <c r="M557" s="781"/>
      <c r="N557" s="782"/>
      <c r="O557" s="772"/>
    </row>
    <row r="558" spans="3:15" ht="15" hidden="1" customHeight="1">
      <c r="C558" s="49"/>
      <c r="D558" s="148"/>
      <c r="E558" s="158"/>
      <c r="F558" s="68"/>
      <c r="G558" s="69"/>
      <c r="H558" s="51"/>
      <c r="I558" s="51"/>
      <c r="J558" s="51"/>
      <c r="K558" s="70"/>
    </row>
    <row r="559" spans="3:15" ht="15" hidden="1" customHeight="1">
      <c r="C559" s="37"/>
      <c r="D559" s="149"/>
      <c r="E559" s="71"/>
      <c r="F559" s="71"/>
      <c r="G559" s="72"/>
      <c r="H559" s="243" t="s">
        <v>8</v>
      </c>
      <c r="I559" s="51"/>
      <c r="J559" s="629"/>
      <c r="K559" s="574" t="s">
        <v>9</v>
      </c>
    </row>
    <row r="560" spans="3:15" ht="15" hidden="1" customHeight="1">
      <c r="C560" s="668" t="s">
        <v>137</v>
      </c>
      <c r="D560" s="625" t="s">
        <v>664</v>
      </c>
      <c r="E560" s="1076" t="s">
        <v>663</v>
      </c>
      <c r="F560" s="1077"/>
      <c r="G560" s="631"/>
      <c r="H560" s="666">
        <v>2021</v>
      </c>
      <c r="I560" s="626"/>
      <c r="J560" s="631"/>
      <c r="K560" s="665">
        <v>2022</v>
      </c>
    </row>
    <row r="561" spans="3:18" ht="15" hidden="1" customHeight="1" thickBot="1">
      <c r="C561" s="45"/>
      <c r="D561" s="143" t="s">
        <v>55</v>
      </c>
      <c r="E561" s="1037" t="s">
        <v>56</v>
      </c>
      <c r="F561" s="1038"/>
      <c r="G561" s="1038"/>
      <c r="H561" s="1038"/>
      <c r="I561" s="1091"/>
      <c r="J561" s="1091"/>
      <c r="K561" s="1092"/>
    </row>
    <row r="562" spans="3:18" ht="15" hidden="1" customHeight="1" thickTop="1">
      <c r="C562" s="45">
        <v>85</v>
      </c>
      <c r="D562" s="152" t="s">
        <v>104</v>
      </c>
      <c r="E562" s="641"/>
      <c r="F562" s="89"/>
      <c r="G562" s="90" t="s">
        <v>13</v>
      </c>
      <c r="H562" s="91"/>
      <c r="I562" s="92"/>
      <c r="J562" s="93" t="s">
        <v>13</v>
      </c>
      <c r="K562" s="94"/>
      <c r="M562" s="922" t="str">
        <f>IF(AND(H562&lt;&gt;"",H563&lt;&gt;""),"Enter EITHER Profit or Loss in Prior Year Column","")</f>
        <v/>
      </c>
      <c r="N562" s="1239"/>
      <c r="O562" s="1239"/>
      <c r="P562" s="1239"/>
      <c r="Q562" s="1239"/>
    </row>
    <row r="563" spans="3:18" ht="15" hidden="1" customHeight="1">
      <c r="C563" s="44">
        <v>86</v>
      </c>
      <c r="D563" s="422" t="s">
        <v>126</v>
      </c>
      <c r="E563" s="643"/>
      <c r="F563" s="394"/>
      <c r="G563" s="385" t="s">
        <v>13</v>
      </c>
      <c r="H563" s="423"/>
      <c r="I563" s="394"/>
      <c r="J563" s="385" t="s">
        <v>13</v>
      </c>
      <c r="K563" s="424"/>
      <c r="M563" s="918" t="str">
        <f>IF(AND(K562&lt;&gt;"",K563&lt;&gt;""),"Enter EITHER Profit or Loss in Most Recent Year Column","")</f>
        <v/>
      </c>
      <c r="N563" s="921"/>
      <c r="O563" s="921"/>
      <c r="P563" s="921"/>
      <c r="Q563" s="921"/>
    </row>
    <row r="564" spans="3:18" ht="15" hidden="1" customHeight="1">
      <c r="C564" s="45">
        <v>87</v>
      </c>
      <c r="D564" s="425" t="s">
        <v>127</v>
      </c>
      <c r="E564" s="638"/>
      <c r="F564" s="392"/>
      <c r="G564" s="383" t="s">
        <v>13</v>
      </c>
      <c r="H564" s="396"/>
      <c r="I564" s="392"/>
      <c r="J564" s="383" t="s">
        <v>13</v>
      </c>
      <c r="K564" s="426"/>
    </row>
    <row r="565" spans="3:18" ht="15" hidden="1" customHeight="1">
      <c r="C565" s="44">
        <v>88</v>
      </c>
      <c r="D565" s="422" t="s">
        <v>128</v>
      </c>
      <c r="E565" s="643"/>
      <c r="F565" s="394"/>
      <c r="G565" s="346" t="s">
        <v>13</v>
      </c>
      <c r="H565" s="423"/>
      <c r="I565" s="394"/>
      <c r="J565" s="385" t="s">
        <v>13</v>
      </c>
      <c r="K565" s="424"/>
    </row>
    <row r="566" spans="3:18" ht="15" hidden="1" customHeight="1">
      <c r="C566" s="45">
        <v>89</v>
      </c>
      <c r="D566" s="427" t="s">
        <v>108</v>
      </c>
      <c r="E566" s="1095" t="s">
        <v>129</v>
      </c>
      <c r="F566" s="1096"/>
      <c r="G566" s="95" t="s">
        <v>13</v>
      </c>
      <c r="H566" s="211">
        <f>SUM(H562-H563+H564-H565)</f>
        <v>0</v>
      </c>
      <c r="I566" s="428"/>
      <c r="J566" s="95" t="s">
        <v>13</v>
      </c>
      <c r="K566" s="212">
        <f>SUM(K562-K563+K564-K565)</f>
        <v>0</v>
      </c>
      <c r="M566" s="922" t="str">
        <f>IF(AND(H566&gt;0,H567=""),"Enter Prior Year Distributions on Line 90. If no Distributions, Enter $0","")</f>
        <v/>
      </c>
      <c r="N566" s="1240"/>
      <c r="O566" s="1240"/>
      <c r="P566" s="1240"/>
      <c r="Q566" s="1240"/>
    </row>
    <row r="567" spans="3:18" ht="15" hidden="1" customHeight="1" thickBot="1">
      <c r="C567" s="45">
        <v>90</v>
      </c>
      <c r="D567" s="429" t="s">
        <v>110</v>
      </c>
      <c r="E567" s="642"/>
      <c r="F567" s="430"/>
      <c r="G567" s="96" t="s">
        <v>13</v>
      </c>
      <c r="H567" s="97"/>
      <c r="I567" s="430"/>
      <c r="J567" s="98" t="s">
        <v>13</v>
      </c>
      <c r="K567" s="99"/>
      <c r="M567" s="918" t="str">
        <f>IF(AND(K566&gt;0,K567=""),"Enter Most Recent Year Distributions on Line 90. If no Distributions, Enter $0","")</f>
        <v/>
      </c>
      <c r="N567" s="927"/>
      <c r="O567" s="927"/>
      <c r="P567" s="927"/>
      <c r="Q567" s="925"/>
      <c r="R567" s="925"/>
    </row>
    <row r="568" spans="3:18" ht="15" hidden="1" customHeight="1" thickTop="1">
      <c r="C568" s="77"/>
      <c r="D568" s="1070" t="s">
        <v>130</v>
      </c>
      <c r="E568" s="1071"/>
      <c r="F568" s="1071"/>
      <c r="G568" s="1071"/>
      <c r="H568" s="1071"/>
      <c r="I568" s="1071"/>
      <c r="J568" s="1071"/>
      <c r="K568" s="1072"/>
      <c r="M568" s="648"/>
      <c r="N568" s="785"/>
    </row>
    <row r="569" spans="3:18" ht="15" hidden="1" customHeight="1">
      <c r="C569" s="77"/>
      <c r="D569" s="1073" t="s">
        <v>638</v>
      </c>
      <c r="E569" s="1074"/>
      <c r="F569" s="1074"/>
      <c r="G569" s="1074"/>
      <c r="H569" s="1074"/>
      <c r="I569" s="1074"/>
      <c r="J569" s="1074"/>
      <c r="K569" s="1075"/>
    </row>
    <row r="570" spans="3:18" ht="15" hidden="1" customHeight="1">
      <c r="C570" s="47"/>
      <c r="D570" s="1049" t="s">
        <v>112</v>
      </c>
      <c r="E570" s="1050"/>
      <c r="F570" s="1050"/>
      <c r="G570" s="1050"/>
      <c r="H570" s="1050"/>
      <c r="I570" s="1050"/>
      <c r="J570" s="1050"/>
      <c r="K570" s="1051"/>
      <c r="M570" s="768"/>
      <c r="N570" s="771"/>
      <c r="O570" s="772"/>
    </row>
    <row r="571" spans="3:18" ht="15" hidden="1" customHeight="1">
      <c r="C571" s="77">
        <v>91</v>
      </c>
      <c r="D571" s="1031" t="s">
        <v>113</v>
      </c>
      <c r="E571" s="1031"/>
      <c r="F571" s="1007" t="s">
        <v>7</v>
      </c>
      <c r="G571" s="1032"/>
      <c r="H571" s="1032"/>
      <c r="I571" s="1032"/>
      <c r="J571" s="1032"/>
      <c r="K571" s="1033"/>
      <c r="M571" s="768"/>
      <c r="N571" s="771"/>
      <c r="O571" s="772"/>
    </row>
    <row r="572" spans="3:18" ht="15" hidden="1" customHeight="1">
      <c r="C572" s="77"/>
      <c r="D572" s="1034" t="s">
        <v>114</v>
      </c>
      <c r="E572" s="1034"/>
      <c r="F572" s="971" t="s">
        <v>7</v>
      </c>
      <c r="G572" s="982"/>
      <c r="H572" s="982"/>
      <c r="I572" s="982"/>
      <c r="J572" s="982"/>
      <c r="K572" s="983"/>
      <c r="M572" s="768"/>
      <c r="N572" s="769"/>
      <c r="O572" s="770"/>
    </row>
    <row r="573" spans="3:18" ht="15" hidden="1" customHeight="1" thickTop="1">
      <c r="C573" s="131"/>
      <c r="D573" s="259" t="s">
        <v>108</v>
      </c>
      <c r="E573" s="222"/>
      <c r="F573" s="1057">
        <f>AND(F571="YES",F572="NO")*H566</f>
        <v>0</v>
      </c>
      <c r="G573" s="1060"/>
      <c r="H573" s="1060"/>
      <c r="I573" s="1060"/>
      <c r="J573" s="1060"/>
      <c r="K573" s="1061"/>
      <c r="M573" s="768"/>
      <c r="N573" s="771"/>
      <c r="O573" s="772"/>
    </row>
    <row r="574" spans="3:18" ht="15" hidden="1" customHeight="1">
      <c r="C574" s="260"/>
      <c r="D574" s="259" t="s">
        <v>110</v>
      </c>
      <c r="E574" s="222"/>
      <c r="F574" s="1057">
        <f>AND(F571="NO",F572="YES")*(H567)</f>
        <v>0</v>
      </c>
      <c r="G574" s="1060"/>
      <c r="H574" s="1060"/>
      <c r="I574" s="1060"/>
      <c r="J574" s="1060"/>
      <c r="K574" s="1061"/>
      <c r="M574" s="768"/>
      <c r="N574" s="771"/>
      <c r="O574" s="772"/>
    </row>
    <row r="575" spans="3:18" ht="15" hidden="1" customHeight="1">
      <c r="C575" s="45"/>
      <c r="D575" s="153"/>
      <c r="E575" s="159"/>
      <c r="F575" s="408"/>
      <c r="G575" s="409"/>
      <c r="H575" s="409"/>
      <c r="I575" s="409"/>
      <c r="J575" s="409"/>
      <c r="K575" s="431"/>
      <c r="M575" s="768"/>
      <c r="N575" s="771"/>
      <c r="O575" s="772"/>
    </row>
    <row r="576" spans="3:18" ht="15" hidden="1" customHeight="1">
      <c r="C576" s="77"/>
      <c r="D576" s="1064" t="s">
        <v>115</v>
      </c>
      <c r="E576" s="1065"/>
      <c r="F576" s="1065"/>
      <c r="G576" s="1065"/>
      <c r="H576" s="1065"/>
      <c r="I576" s="1065"/>
      <c r="J576" s="1065"/>
      <c r="K576" s="1066"/>
    </row>
    <row r="577" spans="3:15" ht="15" hidden="1" customHeight="1">
      <c r="C577" s="77">
        <v>92</v>
      </c>
      <c r="D577" s="1031" t="s">
        <v>113</v>
      </c>
      <c r="E577" s="1031"/>
      <c r="F577" s="1007" t="s">
        <v>7</v>
      </c>
      <c r="G577" s="1032"/>
      <c r="H577" s="1032"/>
      <c r="I577" s="1032"/>
      <c r="J577" s="1032"/>
      <c r="K577" s="1033"/>
      <c r="M577" s="768"/>
      <c r="N577" s="771"/>
      <c r="O577" s="772"/>
    </row>
    <row r="578" spans="3:15" ht="15" hidden="1" customHeight="1">
      <c r="C578" s="77"/>
      <c r="D578" s="1034" t="s">
        <v>114</v>
      </c>
      <c r="E578" s="1034"/>
      <c r="F578" s="971" t="s">
        <v>7</v>
      </c>
      <c r="G578" s="982"/>
      <c r="H578" s="982"/>
      <c r="I578" s="982"/>
      <c r="J578" s="982"/>
      <c r="K578" s="983"/>
      <c r="M578" s="768"/>
      <c r="N578" s="769"/>
      <c r="O578" s="770"/>
    </row>
    <row r="579" spans="3:15" ht="15" hidden="1" customHeight="1" thickTop="1">
      <c r="C579" s="131"/>
      <c r="D579" s="259" t="s">
        <v>108</v>
      </c>
      <c r="E579" s="222"/>
      <c r="F579" s="1057">
        <f>AND(F577="YES",F578="NO")*K566</f>
        <v>0</v>
      </c>
      <c r="G579" s="1060"/>
      <c r="H579" s="1060"/>
      <c r="I579" s="1060"/>
      <c r="J579" s="1060"/>
      <c r="K579" s="1061"/>
      <c r="M579" s="768"/>
      <c r="N579" s="771"/>
      <c r="O579" s="772"/>
    </row>
    <row r="580" spans="3:15" ht="15" hidden="1" customHeight="1">
      <c r="C580" s="260"/>
      <c r="D580" s="259" t="s">
        <v>110</v>
      </c>
      <c r="E580" s="222"/>
      <c r="F580" s="1057">
        <f>AND(F577="NO",F578="YES")*(K567)</f>
        <v>0</v>
      </c>
      <c r="G580" s="1060"/>
      <c r="H580" s="1060"/>
      <c r="I580" s="1060"/>
      <c r="J580" s="1060"/>
      <c r="K580" s="1061"/>
      <c r="M580" s="768"/>
      <c r="N580" s="771"/>
      <c r="O580" s="772"/>
    </row>
    <row r="581" spans="3:15" ht="15" hidden="1" customHeight="1">
      <c r="C581" s="47"/>
      <c r="D581" s="153"/>
      <c r="E581" s="159"/>
      <c r="F581" s="100"/>
      <c r="G581" s="78"/>
      <c r="H581" s="78"/>
      <c r="I581" s="78"/>
      <c r="J581" s="78"/>
      <c r="K581" s="101"/>
      <c r="M581" s="768"/>
      <c r="N581" s="771"/>
      <c r="O581" s="772"/>
    </row>
    <row r="582" spans="3:15" ht="15" hidden="1" customHeight="1">
      <c r="C582" s="65">
        <v>93</v>
      </c>
      <c r="D582" s="432" t="s">
        <v>131</v>
      </c>
      <c r="E582" s="638"/>
      <c r="F582" s="326" t="s">
        <v>12</v>
      </c>
      <c r="G582" s="304" t="s">
        <v>13</v>
      </c>
      <c r="H582" s="219">
        <f>IF(F573+F574&gt;0,F573+F574,0)</f>
        <v>0</v>
      </c>
      <c r="I582" s="326" t="s">
        <v>12</v>
      </c>
      <c r="J582" s="304" t="s">
        <v>13</v>
      </c>
      <c r="K582" s="413">
        <f>IF(F579+F580&gt;0,F579+F580,0)</f>
        <v>0</v>
      </c>
    </row>
    <row r="583" spans="3:15" ht="15" hidden="1" customHeight="1">
      <c r="C583" s="44">
        <v>94</v>
      </c>
      <c r="D583" s="433" t="s">
        <v>132</v>
      </c>
      <c r="E583" s="638"/>
      <c r="F583" s="107" t="s">
        <v>39</v>
      </c>
      <c r="G583" s="434" t="s">
        <v>13</v>
      </c>
      <c r="H583" s="85">
        <f>IF(F573+F574&lt;0,F573+F574,0)</f>
        <v>0</v>
      </c>
      <c r="I583" s="107" t="s">
        <v>39</v>
      </c>
      <c r="J583" s="434" t="s">
        <v>13</v>
      </c>
      <c r="K583" s="85">
        <f>IF(F579+F580&lt;0,F579+F580,0)</f>
        <v>0</v>
      </c>
      <c r="M583" s="755" t="str">
        <f>IF(AND(H566&lt;0,H583=""),"Enter Prior Year Qualifying Losses on Line 81","")</f>
        <v/>
      </c>
      <c r="N583" s="754" t="str">
        <f>IF(AND(K566&lt;0,K583=""),"Enter Most Recent Year Qualifying Losses on Line 81","")</f>
        <v/>
      </c>
    </row>
    <row r="584" spans="3:15" ht="15" hidden="1" customHeight="1">
      <c r="C584" s="45">
        <v>95</v>
      </c>
      <c r="D584" s="343" t="s">
        <v>133</v>
      </c>
      <c r="E584" s="638"/>
      <c r="F584" s="326" t="s">
        <v>12</v>
      </c>
      <c r="G584" s="435" t="s">
        <v>13</v>
      </c>
      <c r="H584" s="87"/>
      <c r="I584" s="326" t="s">
        <v>12</v>
      </c>
      <c r="J584" s="435" t="s">
        <v>13</v>
      </c>
      <c r="K584" s="88"/>
      <c r="M584" s="807" t="s">
        <v>26</v>
      </c>
      <c r="N584" s="808">
        <f>IF(H585=0,0,K585-H585)</f>
        <v>0</v>
      </c>
    </row>
    <row r="585" spans="3:15" ht="15" hidden="1" customHeight="1" thickBot="1">
      <c r="C585" s="45">
        <v>96</v>
      </c>
      <c r="D585" s="387"/>
      <c r="E585" s="318" t="s">
        <v>119</v>
      </c>
      <c r="F585" s="388"/>
      <c r="G585" s="102" t="s">
        <v>16</v>
      </c>
      <c r="H585" s="170">
        <f>SUM(H582+H583+H584)</f>
        <v>0</v>
      </c>
      <c r="I585" s="321"/>
      <c r="J585" s="103" t="s">
        <v>13</v>
      </c>
      <c r="K585" s="170">
        <f>SUM(K582+K583+K584)</f>
        <v>0</v>
      </c>
      <c r="M585" s="807" t="s">
        <v>28</v>
      </c>
      <c r="N585" s="809">
        <f>IF(H585=0,0,(K585-H585)/H585)</f>
        <v>0</v>
      </c>
    </row>
    <row r="586" spans="3:15" ht="15" hidden="1" customHeight="1" thickTop="1">
      <c r="C586" s="954">
        <v>97</v>
      </c>
      <c r="D586" s="956" t="s">
        <v>134</v>
      </c>
      <c r="E586" s="957"/>
      <c r="F586" s="957"/>
      <c r="G586" s="957"/>
      <c r="H586" s="957"/>
      <c r="I586" s="957"/>
      <c r="J586" s="957"/>
      <c r="K586" s="958"/>
      <c r="M586" s="768"/>
      <c r="N586" s="771"/>
      <c r="O586" s="772"/>
    </row>
    <row r="587" spans="3:15" ht="15" hidden="1" customHeight="1">
      <c r="C587" s="955"/>
      <c r="D587" s="959" t="s">
        <v>30</v>
      </c>
      <c r="E587" s="960"/>
      <c r="F587" s="961" t="s">
        <v>7</v>
      </c>
      <c r="G587" s="962"/>
      <c r="H587" s="962"/>
      <c r="I587" s="962"/>
      <c r="J587" s="962"/>
      <c r="K587" s="963"/>
      <c r="M587" s="768"/>
      <c r="N587" s="771"/>
      <c r="O587" s="772"/>
    </row>
    <row r="588" spans="3:15" ht="15" hidden="1" customHeight="1">
      <c r="C588" s="955"/>
      <c r="D588" s="959" t="s">
        <v>31</v>
      </c>
      <c r="E588" s="960"/>
      <c r="F588" s="961" t="s">
        <v>7</v>
      </c>
      <c r="G588" s="962"/>
      <c r="H588" s="962"/>
      <c r="I588" s="962"/>
      <c r="J588" s="962"/>
      <c r="K588" s="963"/>
      <c r="O588" s="772"/>
    </row>
    <row r="589" spans="3:15" ht="15" hidden="1" customHeight="1" thickBot="1">
      <c r="C589" s="955"/>
      <c r="D589" s="966" t="s">
        <v>555</v>
      </c>
      <c r="E589" s="967"/>
      <c r="F589" s="968" t="s">
        <v>32</v>
      </c>
      <c r="G589" s="969"/>
      <c r="H589" s="969"/>
      <c r="I589" s="969"/>
      <c r="J589" s="969"/>
      <c r="K589" s="970"/>
    </row>
    <row r="590" spans="3:15" ht="15" hidden="1" customHeight="1" thickTop="1">
      <c r="C590" s="131"/>
      <c r="D590" s="169" t="s">
        <v>33</v>
      </c>
      <c r="E590" s="269"/>
      <c r="F590" s="1062">
        <f>AND(F587="YES",F588="NO",F589="NO")*H585</f>
        <v>0</v>
      </c>
      <c r="G590" s="980"/>
      <c r="H590" s="980"/>
      <c r="I590" s="980"/>
      <c r="J590" s="980"/>
      <c r="K590" s="1063"/>
      <c r="M590" s="768"/>
      <c r="N590" s="771"/>
      <c r="O590" s="772"/>
    </row>
    <row r="591" spans="3:15" ht="15" hidden="1" customHeight="1">
      <c r="C591" s="260"/>
      <c r="D591" s="259" t="s">
        <v>34</v>
      </c>
      <c r="E591" s="222"/>
      <c r="F591" s="1057">
        <f>AND(F587="NO",F588="YES",F589="NO")*(K585)</f>
        <v>0</v>
      </c>
      <c r="G591" s="1060"/>
      <c r="H591" s="1060"/>
      <c r="I591" s="1060"/>
      <c r="J591" s="1060"/>
      <c r="K591" s="1061"/>
      <c r="O591" s="772"/>
    </row>
    <row r="592" spans="3:15" ht="15" hidden="1" customHeight="1">
      <c r="C592" s="324"/>
      <c r="D592" s="259" t="s">
        <v>35</v>
      </c>
      <c r="E592" s="222"/>
      <c r="F592" s="1057">
        <f>AND(F587="NO",F588="NO",F589="YES")*(H585+K585)/2</f>
        <v>0</v>
      </c>
      <c r="G592" s="1060"/>
      <c r="H592" s="1060"/>
      <c r="I592" s="1060"/>
      <c r="J592" s="1060"/>
      <c r="K592" s="1061"/>
      <c r="O592" s="783"/>
    </row>
    <row r="593" spans="3:18" ht="15" hidden="1" customHeight="1" thickTop="1">
      <c r="C593" s="237"/>
      <c r="D593" s="1180" t="s">
        <v>640</v>
      </c>
      <c r="E593" s="1181"/>
      <c r="F593" s="195"/>
      <c r="G593" s="196"/>
      <c r="H593" s="1078">
        <f>SUM(F590:K592)</f>
        <v>0</v>
      </c>
      <c r="I593" s="1078"/>
      <c r="J593" s="1078"/>
      <c r="K593" s="1079"/>
      <c r="M593" s="781"/>
      <c r="N593" s="782"/>
      <c r="O593" s="772"/>
    </row>
    <row r="594" spans="3:18" ht="15" hidden="1" customHeight="1">
      <c r="C594" s="49"/>
      <c r="D594" s="148"/>
      <c r="E594" s="158"/>
      <c r="F594" s="68"/>
      <c r="G594" s="69"/>
      <c r="H594" s="51"/>
      <c r="I594" s="51"/>
      <c r="J594" s="51"/>
      <c r="K594" s="70"/>
    </row>
    <row r="595" spans="3:18" ht="15" hidden="1" customHeight="1">
      <c r="C595" s="37"/>
      <c r="D595" s="149"/>
      <c r="E595" s="71"/>
      <c r="F595" s="71"/>
      <c r="G595" s="72"/>
      <c r="H595" s="243" t="s">
        <v>8</v>
      </c>
      <c r="I595" s="51"/>
      <c r="J595" s="629"/>
      <c r="K595" s="574" t="s">
        <v>9</v>
      </c>
    </row>
    <row r="596" spans="3:18" ht="15" hidden="1" customHeight="1">
      <c r="C596" s="668" t="s">
        <v>138</v>
      </c>
      <c r="D596" s="625" t="s">
        <v>664</v>
      </c>
      <c r="E596" s="1076" t="s">
        <v>663</v>
      </c>
      <c r="F596" s="1077"/>
      <c r="G596" s="631"/>
      <c r="H596" s="666">
        <v>2021</v>
      </c>
      <c r="I596" s="626"/>
      <c r="J596" s="631"/>
      <c r="K596" s="665">
        <v>2022</v>
      </c>
    </row>
    <row r="597" spans="3:18" ht="15" hidden="1" customHeight="1" thickBot="1">
      <c r="C597" s="45"/>
      <c r="D597" s="143" t="s">
        <v>55</v>
      </c>
      <c r="E597" s="1037" t="s">
        <v>56</v>
      </c>
      <c r="F597" s="1038"/>
      <c r="G597" s="1038"/>
      <c r="H597" s="1038"/>
      <c r="I597" s="1091"/>
      <c r="J597" s="1091"/>
      <c r="K597" s="1092"/>
    </row>
    <row r="598" spans="3:18" ht="15" hidden="1" customHeight="1" thickTop="1">
      <c r="C598" s="45">
        <v>85</v>
      </c>
      <c r="D598" s="152" t="s">
        <v>104</v>
      </c>
      <c r="E598" s="641"/>
      <c r="F598" s="89"/>
      <c r="G598" s="90" t="s">
        <v>13</v>
      </c>
      <c r="H598" s="91"/>
      <c r="I598" s="92"/>
      <c r="J598" s="93" t="s">
        <v>13</v>
      </c>
      <c r="K598" s="94"/>
      <c r="M598" s="922" t="str">
        <f>IF(AND(H598&lt;&gt;"",H599&lt;&gt;""),"Enter EITHER Profit or Loss in Prior Year Column","")</f>
        <v/>
      </c>
      <c r="N598" s="1239"/>
      <c r="O598" s="1239"/>
      <c r="P598" s="1239"/>
      <c r="Q598" s="1239"/>
      <c r="R598" s="1239"/>
    </row>
    <row r="599" spans="3:18" ht="15" hidden="1" customHeight="1">
      <c r="C599" s="44">
        <v>86</v>
      </c>
      <c r="D599" s="422" t="s">
        <v>126</v>
      </c>
      <c r="E599" s="643"/>
      <c r="F599" s="394"/>
      <c r="G599" s="385" t="s">
        <v>13</v>
      </c>
      <c r="H599" s="423"/>
      <c r="I599" s="394"/>
      <c r="J599" s="385" t="s">
        <v>13</v>
      </c>
      <c r="K599" s="424"/>
      <c r="M599" s="918" t="str">
        <f>IF(AND(K598&lt;&gt;"",K599&lt;&gt;""),"Enter EITHER Profit or Loss in Most Recent Year Column","")</f>
        <v/>
      </c>
      <c r="N599" s="921"/>
      <c r="O599" s="921"/>
      <c r="P599" s="921"/>
      <c r="Q599" s="921"/>
      <c r="R599" s="921"/>
    </row>
    <row r="600" spans="3:18" ht="15" hidden="1" customHeight="1">
      <c r="C600" s="45">
        <v>87</v>
      </c>
      <c r="D600" s="425" t="s">
        <v>127</v>
      </c>
      <c r="E600" s="638"/>
      <c r="F600" s="392"/>
      <c r="G600" s="383" t="s">
        <v>13</v>
      </c>
      <c r="H600" s="396"/>
      <c r="I600" s="392"/>
      <c r="J600" s="383" t="s">
        <v>13</v>
      </c>
      <c r="K600" s="426"/>
    </row>
    <row r="601" spans="3:18" ht="15" hidden="1" customHeight="1">
      <c r="C601" s="44">
        <v>88</v>
      </c>
      <c r="D601" s="422" t="s">
        <v>128</v>
      </c>
      <c r="E601" s="643"/>
      <c r="F601" s="394"/>
      <c r="G601" s="346" t="s">
        <v>13</v>
      </c>
      <c r="H601" s="423"/>
      <c r="I601" s="394"/>
      <c r="J601" s="385" t="s">
        <v>13</v>
      </c>
      <c r="K601" s="424"/>
    </row>
    <row r="602" spans="3:18" ht="15" hidden="1" customHeight="1">
      <c r="C602" s="45">
        <v>89</v>
      </c>
      <c r="D602" s="427" t="s">
        <v>108</v>
      </c>
      <c r="E602" s="1095" t="s">
        <v>129</v>
      </c>
      <c r="F602" s="1096"/>
      <c r="G602" s="95" t="s">
        <v>13</v>
      </c>
      <c r="H602" s="211">
        <f>SUM(H598-H599+H600-H601)</f>
        <v>0</v>
      </c>
      <c r="I602" s="428"/>
      <c r="J602" s="95" t="s">
        <v>13</v>
      </c>
      <c r="K602" s="212">
        <f>SUM(K598-K599+K600-K601)</f>
        <v>0</v>
      </c>
      <c r="M602" s="922" t="str">
        <f>IF(AND(H602&gt;0,H603=""),"Enter Prior Year Distributions on Line 90. If no Distributions, Enter $0","")</f>
        <v/>
      </c>
      <c r="N602" s="1240"/>
      <c r="O602" s="1240"/>
      <c r="P602" s="1240"/>
      <c r="Q602" s="1240"/>
      <c r="R602" s="815"/>
    </row>
    <row r="603" spans="3:18" ht="15" hidden="1" customHeight="1" thickBot="1">
      <c r="C603" s="45">
        <v>90</v>
      </c>
      <c r="D603" s="429" t="s">
        <v>110</v>
      </c>
      <c r="E603" s="642"/>
      <c r="F603" s="430"/>
      <c r="G603" s="96" t="s">
        <v>13</v>
      </c>
      <c r="H603" s="97"/>
      <c r="I603" s="430"/>
      <c r="J603" s="98" t="s">
        <v>13</v>
      </c>
      <c r="K603" s="99"/>
      <c r="M603" s="918" t="str">
        <f>IF(AND(K602&gt;0,K603=""),"Enter Most Recent Year Distributions on Line 90.  If no Distributions, Enter $0","")</f>
        <v/>
      </c>
      <c r="N603" s="927"/>
      <c r="O603" s="927"/>
      <c r="P603" s="927"/>
      <c r="Q603" s="927"/>
      <c r="R603" s="927"/>
    </row>
    <row r="604" spans="3:18" ht="15" hidden="1" customHeight="1" thickTop="1">
      <c r="C604" s="77"/>
      <c r="D604" s="1070" t="s">
        <v>130</v>
      </c>
      <c r="E604" s="1071"/>
      <c r="F604" s="1071"/>
      <c r="G604" s="1071"/>
      <c r="H604" s="1071"/>
      <c r="I604" s="1071"/>
      <c r="J604" s="1071"/>
      <c r="K604" s="1072"/>
      <c r="M604" s="648"/>
      <c r="N604" s="785"/>
    </row>
    <row r="605" spans="3:18" ht="15" hidden="1" customHeight="1">
      <c r="C605" s="77"/>
      <c r="D605" s="1175" t="s">
        <v>638</v>
      </c>
      <c r="E605" s="1149"/>
      <c r="F605" s="1149"/>
      <c r="G605" s="1149"/>
      <c r="H605" s="1149"/>
      <c r="I605" s="1149"/>
      <c r="J605" s="1149"/>
      <c r="K605" s="1150"/>
    </row>
    <row r="606" spans="3:18" ht="15" hidden="1" customHeight="1">
      <c r="C606" s="47"/>
      <c r="D606" s="1049" t="s">
        <v>112</v>
      </c>
      <c r="E606" s="1050"/>
      <c r="F606" s="1050"/>
      <c r="G606" s="1050"/>
      <c r="H606" s="1050"/>
      <c r="I606" s="1050"/>
      <c r="J606" s="1050"/>
      <c r="K606" s="1051"/>
      <c r="M606" s="768"/>
      <c r="N606" s="771"/>
      <c r="O606" s="772"/>
    </row>
    <row r="607" spans="3:18" ht="15" hidden="1" customHeight="1">
      <c r="C607" s="77">
        <v>91</v>
      </c>
      <c r="D607" s="1031" t="s">
        <v>113</v>
      </c>
      <c r="E607" s="1031"/>
      <c r="F607" s="1007" t="s">
        <v>7</v>
      </c>
      <c r="G607" s="1032"/>
      <c r="H607" s="1032"/>
      <c r="I607" s="1032"/>
      <c r="J607" s="1032"/>
      <c r="K607" s="1033"/>
      <c r="M607" s="768"/>
      <c r="N607" s="771"/>
      <c r="O607" s="772"/>
    </row>
    <row r="608" spans="3:18" ht="15" hidden="1" customHeight="1">
      <c r="C608" s="77"/>
      <c r="D608" s="1034" t="s">
        <v>114</v>
      </c>
      <c r="E608" s="1034"/>
      <c r="F608" s="971" t="s">
        <v>7</v>
      </c>
      <c r="G608" s="982"/>
      <c r="H608" s="982"/>
      <c r="I608" s="982"/>
      <c r="J608" s="982"/>
      <c r="K608" s="983"/>
      <c r="M608" s="768"/>
      <c r="N608" s="769"/>
      <c r="O608" s="770"/>
    </row>
    <row r="609" spans="3:15" ht="15" hidden="1" customHeight="1" thickTop="1">
      <c r="C609" s="131"/>
      <c r="D609" s="259" t="s">
        <v>108</v>
      </c>
      <c r="E609" s="222"/>
      <c r="F609" s="1057">
        <f>AND(F607="YES",F608="NO")*H602</f>
        <v>0</v>
      </c>
      <c r="G609" s="1060"/>
      <c r="H609" s="1060"/>
      <c r="I609" s="1060"/>
      <c r="J609" s="1060"/>
      <c r="K609" s="1061"/>
      <c r="M609" s="768"/>
      <c r="N609" s="771"/>
      <c r="O609" s="772"/>
    </row>
    <row r="610" spans="3:15" ht="15" hidden="1" customHeight="1">
      <c r="C610" s="260"/>
      <c r="D610" s="259" t="s">
        <v>110</v>
      </c>
      <c r="E610" s="222"/>
      <c r="F610" s="1057">
        <f>AND(F607="NO",F608="YES")*(H603)</f>
        <v>0</v>
      </c>
      <c r="G610" s="1060"/>
      <c r="H610" s="1060"/>
      <c r="I610" s="1060"/>
      <c r="J610" s="1060"/>
      <c r="K610" s="1061"/>
      <c r="M610" s="768"/>
      <c r="N610" s="771"/>
      <c r="O610" s="772"/>
    </row>
    <row r="611" spans="3:15" ht="15" hidden="1" customHeight="1">
      <c r="C611" s="45"/>
      <c r="D611" s="153"/>
      <c r="E611" s="159"/>
      <c r="F611" s="408"/>
      <c r="G611" s="409"/>
      <c r="H611" s="409"/>
      <c r="I611" s="409"/>
      <c r="J611" s="409"/>
      <c r="K611" s="431"/>
      <c r="M611" s="768"/>
      <c r="N611" s="771"/>
      <c r="O611" s="772"/>
    </row>
    <row r="612" spans="3:15" ht="15" hidden="1" customHeight="1">
      <c r="C612" s="77"/>
      <c r="D612" s="1064" t="s">
        <v>115</v>
      </c>
      <c r="E612" s="1065"/>
      <c r="F612" s="1065"/>
      <c r="G612" s="1065"/>
      <c r="H612" s="1065"/>
      <c r="I612" s="1065"/>
      <c r="J612" s="1065"/>
      <c r="K612" s="1066"/>
    </row>
    <row r="613" spans="3:15" ht="15" hidden="1" customHeight="1">
      <c r="C613" s="77">
        <v>92</v>
      </c>
      <c r="D613" s="1031" t="s">
        <v>113</v>
      </c>
      <c r="E613" s="1031"/>
      <c r="F613" s="1007" t="s">
        <v>7</v>
      </c>
      <c r="G613" s="1032"/>
      <c r="H613" s="1032"/>
      <c r="I613" s="1032"/>
      <c r="J613" s="1032"/>
      <c r="K613" s="1033"/>
      <c r="M613" s="768"/>
      <c r="N613" s="771"/>
      <c r="O613" s="772"/>
    </row>
    <row r="614" spans="3:15" ht="15" hidden="1" customHeight="1">
      <c r="C614" s="77"/>
      <c r="D614" s="1034" t="s">
        <v>114</v>
      </c>
      <c r="E614" s="1034"/>
      <c r="F614" s="971" t="s">
        <v>7</v>
      </c>
      <c r="G614" s="982"/>
      <c r="H614" s="982"/>
      <c r="I614" s="982"/>
      <c r="J614" s="982"/>
      <c r="K614" s="983"/>
      <c r="M614" s="768"/>
      <c r="N614" s="769"/>
      <c r="O614" s="770"/>
    </row>
    <row r="615" spans="3:15" ht="15" hidden="1" customHeight="1" thickTop="1">
      <c r="C615" s="131"/>
      <c r="D615" s="259" t="s">
        <v>108</v>
      </c>
      <c r="E615" s="222"/>
      <c r="F615" s="1057">
        <f>AND(F613="YES",F614="NO")*K602</f>
        <v>0</v>
      </c>
      <c r="G615" s="1060"/>
      <c r="H615" s="1060"/>
      <c r="I615" s="1060"/>
      <c r="J615" s="1060"/>
      <c r="K615" s="1061"/>
      <c r="M615" s="768"/>
      <c r="N615" s="771"/>
      <c r="O615" s="772"/>
    </row>
    <row r="616" spans="3:15" ht="15" hidden="1" customHeight="1">
      <c r="C616" s="260"/>
      <c r="D616" s="259" t="s">
        <v>110</v>
      </c>
      <c r="E616" s="222"/>
      <c r="F616" s="1057">
        <f>AND(F613="NO",F614="YES")*(K603)</f>
        <v>0</v>
      </c>
      <c r="G616" s="1060"/>
      <c r="H616" s="1060"/>
      <c r="I616" s="1060"/>
      <c r="J616" s="1060"/>
      <c r="K616" s="1061"/>
      <c r="M616" s="768"/>
      <c r="N616" s="771"/>
      <c r="O616" s="772"/>
    </row>
    <row r="617" spans="3:15" ht="15" hidden="1" customHeight="1">
      <c r="C617" s="47"/>
      <c r="D617" s="153"/>
      <c r="E617" s="159"/>
      <c r="F617" s="100"/>
      <c r="G617" s="78"/>
      <c r="H617" s="78"/>
      <c r="I617" s="78"/>
      <c r="J617" s="78"/>
      <c r="K617" s="101"/>
      <c r="M617" s="768"/>
      <c r="N617" s="771"/>
      <c r="O617" s="772"/>
    </row>
    <row r="618" spans="3:15" ht="15" hidden="1" customHeight="1">
      <c r="C618" s="65">
        <v>93</v>
      </c>
      <c r="D618" s="432" t="s">
        <v>131</v>
      </c>
      <c r="E618" s="638"/>
      <c r="F618" s="326" t="s">
        <v>12</v>
      </c>
      <c r="G618" s="304" t="s">
        <v>13</v>
      </c>
      <c r="H618" s="219">
        <f>IF(F609+F610&gt;0,F609+F610,0)</f>
        <v>0</v>
      </c>
      <c r="I618" s="326" t="s">
        <v>12</v>
      </c>
      <c r="J618" s="304" t="s">
        <v>13</v>
      </c>
      <c r="K618" s="413">
        <f>IF(F615+F616&gt;0,F615+F616,0)</f>
        <v>0</v>
      </c>
    </row>
    <row r="619" spans="3:15" ht="15" hidden="1" customHeight="1">
      <c r="C619" s="44">
        <v>94</v>
      </c>
      <c r="D619" s="433" t="s">
        <v>132</v>
      </c>
      <c r="E619" s="638"/>
      <c r="F619" s="107" t="s">
        <v>39</v>
      </c>
      <c r="G619" s="434" t="s">
        <v>13</v>
      </c>
      <c r="H619" s="85">
        <f>IF(F609+F610&lt;0,F609+F610,0)</f>
        <v>0</v>
      </c>
      <c r="I619" s="107" t="s">
        <v>39</v>
      </c>
      <c r="J619" s="434" t="s">
        <v>13</v>
      </c>
      <c r="K619" s="85">
        <f>IF(F615+F616&lt;0,F615+F616,0)</f>
        <v>0</v>
      </c>
      <c r="M619" s="755" t="str">
        <f>IF(AND(H602&lt;0,H619=""),"Enter Prior Year Qualifying Losses on Line 81","")</f>
        <v/>
      </c>
      <c r="N619" s="754" t="str">
        <f>IF(AND(K602&lt;0,K619=""),"Enter Most Recent Year Qualifying Losses on Line 81","")</f>
        <v/>
      </c>
    </row>
    <row r="620" spans="3:15" ht="15" hidden="1" customHeight="1">
      <c r="C620" s="45">
        <v>95</v>
      </c>
      <c r="D620" s="343" t="s">
        <v>133</v>
      </c>
      <c r="E620" s="638"/>
      <c r="F620" s="326" t="s">
        <v>12</v>
      </c>
      <c r="G620" s="435" t="s">
        <v>13</v>
      </c>
      <c r="H620" s="87"/>
      <c r="I620" s="326" t="s">
        <v>12</v>
      </c>
      <c r="J620" s="435" t="s">
        <v>13</v>
      </c>
      <c r="K620" s="88"/>
      <c r="M620" s="807" t="s">
        <v>26</v>
      </c>
      <c r="N620" s="808">
        <f>IF(H621=0,0,K621-H621)</f>
        <v>0</v>
      </c>
    </row>
    <row r="621" spans="3:15" ht="15" hidden="1" customHeight="1" thickBot="1">
      <c r="C621" s="45">
        <v>96</v>
      </c>
      <c r="D621" s="387"/>
      <c r="E621" s="318" t="s">
        <v>119</v>
      </c>
      <c r="F621" s="388"/>
      <c r="G621" s="102" t="s">
        <v>16</v>
      </c>
      <c r="H621" s="170">
        <f>SUM(H618+H619+H620)</f>
        <v>0</v>
      </c>
      <c r="I621" s="321"/>
      <c r="J621" s="103" t="s">
        <v>13</v>
      </c>
      <c r="K621" s="170">
        <f>SUM(K618+K619+K620)</f>
        <v>0</v>
      </c>
      <c r="M621" s="807" t="s">
        <v>28</v>
      </c>
      <c r="N621" s="809">
        <f>IF(H621=0,0,(K621-H621)/H621)</f>
        <v>0</v>
      </c>
    </row>
    <row r="622" spans="3:15" ht="15" hidden="1" customHeight="1" thickTop="1">
      <c r="C622" s="954">
        <v>97</v>
      </c>
      <c r="D622" s="1052" t="s">
        <v>134</v>
      </c>
      <c r="E622" s="1053"/>
      <c r="F622" s="1053"/>
      <c r="G622" s="1053"/>
      <c r="H622" s="1053"/>
      <c r="I622" s="1053"/>
      <c r="J622" s="1053"/>
      <c r="K622" s="1054"/>
      <c r="M622" s="768"/>
      <c r="N622" s="771"/>
      <c r="O622" s="772"/>
    </row>
    <row r="623" spans="3:15" ht="15" hidden="1" customHeight="1">
      <c r="C623" s="955"/>
      <c r="D623" s="959" t="s">
        <v>30</v>
      </c>
      <c r="E623" s="960"/>
      <c r="F623" s="961" t="s">
        <v>7</v>
      </c>
      <c r="G623" s="962"/>
      <c r="H623" s="962"/>
      <c r="I623" s="962"/>
      <c r="J623" s="962"/>
      <c r="K623" s="963"/>
      <c r="M623" s="768"/>
      <c r="N623" s="771"/>
      <c r="O623" s="772"/>
    </row>
    <row r="624" spans="3:15" ht="15" hidden="1" customHeight="1">
      <c r="C624" s="955"/>
      <c r="D624" s="959" t="s">
        <v>31</v>
      </c>
      <c r="E624" s="960"/>
      <c r="F624" s="961" t="s">
        <v>7</v>
      </c>
      <c r="G624" s="962"/>
      <c r="H624" s="962"/>
      <c r="I624" s="962"/>
      <c r="J624" s="962"/>
      <c r="K624" s="963"/>
      <c r="O624" s="772"/>
    </row>
    <row r="625" spans="3:18" ht="15" hidden="1" customHeight="1" thickBot="1">
      <c r="C625" s="955"/>
      <c r="D625" s="966" t="s">
        <v>555</v>
      </c>
      <c r="E625" s="967"/>
      <c r="F625" s="968" t="s">
        <v>32</v>
      </c>
      <c r="G625" s="969"/>
      <c r="H625" s="969"/>
      <c r="I625" s="969"/>
      <c r="J625" s="969"/>
      <c r="K625" s="970"/>
    </row>
    <row r="626" spans="3:18" ht="15" hidden="1" customHeight="1" thickTop="1">
      <c r="C626" s="131"/>
      <c r="D626" s="169" t="s">
        <v>33</v>
      </c>
      <c r="E626" s="269"/>
      <c r="F626" s="1062">
        <f>AND(F623="YES",F624="NO",F625="NO")*H621</f>
        <v>0</v>
      </c>
      <c r="G626" s="980"/>
      <c r="H626" s="980"/>
      <c r="I626" s="980"/>
      <c r="J626" s="980"/>
      <c r="K626" s="1063"/>
      <c r="M626" s="768"/>
      <c r="N626" s="771"/>
      <c r="O626" s="772"/>
    </row>
    <row r="627" spans="3:18" ht="15" hidden="1" customHeight="1">
      <c r="C627" s="260"/>
      <c r="D627" s="259" t="s">
        <v>34</v>
      </c>
      <c r="E627" s="222"/>
      <c r="F627" s="1057">
        <f>AND(F623="NO",F624="YES",F625="NO")*(K621)</f>
        <v>0</v>
      </c>
      <c r="G627" s="1060"/>
      <c r="H627" s="1060"/>
      <c r="I627" s="1060"/>
      <c r="J627" s="1060"/>
      <c r="K627" s="1061"/>
      <c r="O627" s="772"/>
    </row>
    <row r="628" spans="3:18" ht="15" hidden="1" customHeight="1">
      <c r="C628" s="324"/>
      <c r="D628" s="259" t="s">
        <v>35</v>
      </c>
      <c r="E628" s="222"/>
      <c r="F628" s="1057">
        <f>AND(F623="NO",F624="NO",F625="YES")*(H621+K621)/2</f>
        <v>0</v>
      </c>
      <c r="G628" s="1060"/>
      <c r="H628" s="1060"/>
      <c r="I628" s="1060"/>
      <c r="J628" s="1060"/>
      <c r="K628" s="1061"/>
      <c r="O628" s="783"/>
    </row>
    <row r="629" spans="3:18" ht="15" hidden="1" customHeight="1" thickTop="1">
      <c r="C629" s="237"/>
      <c r="D629" s="1180" t="s">
        <v>640</v>
      </c>
      <c r="E629" s="1181"/>
      <c r="F629" s="195"/>
      <c r="G629" s="196"/>
      <c r="H629" s="1078">
        <f>SUM(F626:K628)</f>
        <v>0</v>
      </c>
      <c r="I629" s="1078"/>
      <c r="J629" s="1078"/>
      <c r="K629" s="1079"/>
      <c r="M629" s="781"/>
      <c r="N629" s="782"/>
      <c r="O629" s="772"/>
    </row>
    <row r="630" spans="3:18" ht="15" hidden="1" customHeight="1">
      <c r="C630" s="49"/>
      <c r="D630" s="148"/>
      <c r="E630" s="158"/>
      <c r="F630" s="68"/>
      <c r="G630" s="69"/>
      <c r="H630" s="51"/>
      <c r="I630" s="51"/>
      <c r="J630" s="51"/>
      <c r="K630" s="70"/>
    </row>
    <row r="631" spans="3:18" ht="15" customHeight="1">
      <c r="C631" s="37"/>
      <c r="D631" s="149"/>
      <c r="E631" s="71"/>
      <c r="F631" s="71"/>
      <c r="G631" s="72"/>
      <c r="H631" s="243" t="s">
        <v>8</v>
      </c>
      <c r="I631" s="51"/>
      <c r="J631" s="629"/>
      <c r="K631" s="574" t="s">
        <v>9</v>
      </c>
    </row>
    <row r="632" spans="3:18" ht="15" customHeight="1">
      <c r="C632" s="668">
        <v>11</v>
      </c>
      <c r="D632" s="609" t="s">
        <v>139</v>
      </c>
      <c r="E632" s="1076" t="s">
        <v>663</v>
      </c>
      <c r="F632" s="1077"/>
      <c r="G632" s="630"/>
      <c r="H632" s="666">
        <v>2022</v>
      </c>
      <c r="I632" s="626"/>
      <c r="J632" s="631"/>
      <c r="K632" s="665">
        <v>2023</v>
      </c>
      <c r="N632" s="786"/>
    </row>
    <row r="633" spans="3:18" ht="15" customHeight="1" thickBot="1">
      <c r="C633" s="45">
        <v>99</v>
      </c>
      <c r="D633" s="143" t="s">
        <v>55</v>
      </c>
      <c r="E633" s="1037" t="s">
        <v>56</v>
      </c>
      <c r="F633" s="1038"/>
      <c r="G633" s="1038"/>
      <c r="H633" s="1038"/>
      <c r="I633" s="1039"/>
      <c r="J633" s="1039"/>
      <c r="K633" s="1040"/>
      <c r="N633" s="786"/>
    </row>
    <row r="634" spans="3:18" ht="15" customHeight="1" thickTop="1">
      <c r="C634" s="44">
        <v>100</v>
      </c>
      <c r="D634" s="252" t="s">
        <v>104</v>
      </c>
      <c r="E634" s="641"/>
      <c r="F634" s="253" t="s">
        <v>12</v>
      </c>
      <c r="G634" s="90" t="s">
        <v>13</v>
      </c>
      <c r="H634" s="91"/>
      <c r="I634" s="253" t="s">
        <v>12</v>
      </c>
      <c r="J634" s="93" t="s">
        <v>13</v>
      </c>
      <c r="K634" s="94"/>
      <c r="M634" s="922" t="str">
        <f>IF(AND(H634&lt;&gt;"",H635&lt;&gt;""),"Enter EITHER Profit or Loss in Prior Year Column","")</f>
        <v/>
      </c>
      <c r="N634" s="1239"/>
      <c r="O634" s="1239"/>
      <c r="P634" s="1239"/>
      <c r="Q634" s="1239"/>
      <c r="R634" s="1239"/>
    </row>
    <row r="635" spans="3:18" ht="15" customHeight="1">
      <c r="C635" s="44">
        <v>101</v>
      </c>
      <c r="D635" s="436" t="s">
        <v>140</v>
      </c>
      <c r="E635" s="635"/>
      <c r="F635" s="107" t="s">
        <v>39</v>
      </c>
      <c r="G635" s="275" t="s">
        <v>13</v>
      </c>
      <c r="H635" s="437"/>
      <c r="I635" s="107" t="s">
        <v>39</v>
      </c>
      <c r="J635" s="275" t="s">
        <v>13</v>
      </c>
      <c r="K635" s="438"/>
      <c r="M635" s="918" t="str">
        <f>IF(AND(K634&lt;&gt;"",K635&lt;&gt;""),"Enter EITHER Profit or Loss in Most Recent Year Column","")</f>
        <v/>
      </c>
      <c r="N635" s="921"/>
      <c r="O635" s="921"/>
      <c r="P635" s="921"/>
      <c r="Q635" s="921"/>
      <c r="R635" s="921"/>
    </row>
    <row r="636" spans="3:18" ht="15" customHeight="1">
      <c r="C636" s="44">
        <v>102</v>
      </c>
      <c r="D636" s="436" t="s">
        <v>141</v>
      </c>
      <c r="E636" s="635"/>
      <c r="F636" s="271" t="s">
        <v>12</v>
      </c>
      <c r="G636" s="439" t="s">
        <v>13</v>
      </c>
      <c r="H636" s="254"/>
      <c r="I636" s="271" t="s">
        <v>12</v>
      </c>
      <c r="J636" s="439" t="s">
        <v>13</v>
      </c>
      <c r="K636" s="255"/>
      <c r="M636" s="768"/>
      <c r="N636" s="811"/>
    </row>
    <row r="637" spans="3:18" ht="15" customHeight="1">
      <c r="C637" s="44">
        <v>103</v>
      </c>
      <c r="D637" s="440" t="s">
        <v>142</v>
      </c>
      <c r="E637" s="635"/>
      <c r="F637" s="107" t="s">
        <v>39</v>
      </c>
      <c r="G637" s="76" t="s">
        <v>13</v>
      </c>
      <c r="H637" s="256"/>
      <c r="I637" s="107" t="s">
        <v>39</v>
      </c>
      <c r="J637" s="76" t="s">
        <v>13</v>
      </c>
      <c r="K637" s="257"/>
      <c r="M637" s="768"/>
      <c r="N637" s="811"/>
    </row>
    <row r="638" spans="3:18" ht="15" customHeight="1">
      <c r="C638" s="44">
        <v>104</v>
      </c>
      <c r="D638" s="441" t="s">
        <v>108</v>
      </c>
      <c r="E638" s="1041" t="s">
        <v>143</v>
      </c>
      <c r="F638" s="1042"/>
      <c r="G638" s="442" t="s">
        <v>13</v>
      </c>
      <c r="H638" s="443">
        <f>SUM(H634-H635+H636-H637)</f>
        <v>0</v>
      </c>
      <c r="I638" s="444"/>
      <c r="J638" s="442" t="s">
        <v>13</v>
      </c>
      <c r="K638" s="445">
        <f>SUM(K634-K635+K636-K637)</f>
        <v>0</v>
      </c>
      <c r="M638" s="922" t="str">
        <f>IF(AND(H638&gt;0,H639=""),"Enter Prior Year Distributions on Line 105. If no Distributions, Enter $0.","")</f>
        <v/>
      </c>
      <c r="N638" s="1239"/>
      <c r="O638" s="1239"/>
      <c r="P638" s="1239"/>
      <c r="Q638" s="1239"/>
      <c r="R638" s="1239"/>
    </row>
    <row r="639" spans="3:18" ht="15" customHeight="1" thickBot="1">
      <c r="C639" s="44">
        <v>105</v>
      </c>
      <c r="D639" s="446" t="s">
        <v>110</v>
      </c>
      <c r="E639" s="640"/>
      <c r="F639" s="447"/>
      <c r="G639" s="96" t="s">
        <v>13</v>
      </c>
      <c r="H639" s="97"/>
      <c r="I639" s="258"/>
      <c r="J639" s="98" t="s">
        <v>13</v>
      </c>
      <c r="K639" s="99"/>
      <c r="M639" s="918" t="str">
        <f>IF(AND(K638&gt;0,K639=""),"Enter Most Recent Year Distributions on Line 105. If no Distributions, Enter $0","")</f>
        <v/>
      </c>
      <c r="N639" s="921"/>
      <c r="O639" s="921"/>
      <c r="P639" s="921"/>
      <c r="Q639" s="921"/>
      <c r="R639" s="921"/>
    </row>
    <row r="640" spans="3:18" ht="15" customHeight="1" thickTop="1">
      <c r="C640" s="77"/>
      <c r="D640" s="1043" t="s">
        <v>144</v>
      </c>
      <c r="E640" s="1044"/>
      <c r="F640" s="1044"/>
      <c r="G640" s="1044"/>
      <c r="H640" s="1044"/>
      <c r="I640" s="1044"/>
      <c r="J640" s="1044"/>
      <c r="K640" s="1045"/>
    </row>
    <row r="641" spans="3:15" ht="15" customHeight="1">
      <c r="C641" s="77"/>
      <c r="D641" s="1013" t="s">
        <v>638</v>
      </c>
      <c r="E641" s="1149"/>
      <c r="F641" s="1149"/>
      <c r="G641" s="1149"/>
      <c r="H641" s="1149"/>
      <c r="I641" s="1149"/>
      <c r="J641" s="1149"/>
      <c r="K641" s="1150"/>
    </row>
    <row r="642" spans="3:15" ht="15" customHeight="1">
      <c r="C642" s="47"/>
      <c r="D642" s="1151" t="s">
        <v>112</v>
      </c>
      <c r="E642" s="1151"/>
      <c r="F642" s="1151"/>
      <c r="G642" s="1151"/>
      <c r="H642" s="1151"/>
      <c r="I642" s="1151"/>
      <c r="J642" s="1151"/>
      <c r="K642" s="1152"/>
      <c r="M642" s="768"/>
      <c r="N642" s="771"/>
      <c r="O642" s="772"/>
    </row>
    <row r="643" spans="3:15" ht="15" customHeight="1">
      <c r="C643" s="45">
        <v>106</v>
      </c>
      <c r="D643" s="1031" t="s">
        <v>113</v>
      </c>
      <c r="E643" s="1031"/>
      <c r="F643" s="1007" t="s">
        <v>7</v>
      </c>
      <c r="G643" s="1032"/>
      <c r="H643" s="1032"/>
      <c r="I643" s="1032"/>
      <c r="J643" s="1032"/>
      <c r="K643" s="1033"/>
      <c r="M643" s="768"/>
      <c r="N643" s="771"/>
      <c r="O643" s="772"/>
    </row>
    <row r="644" spans="3:15" ht="15" customHeight="1">
      <c r="C644" s="77"/>
      <c r="D644" s="992" t="s">
        <v>114</v>
      </c>
      <c r="E644" s="992"/>
      <c r="F644" s="971" t="s">
        <v>7</v>
      </c>
      <c r="G644" s="982"/>
      <c r="H644" s="982"/>
      <c r="I644" s="982"/>
      <c r="J644" s="982"/>
      <c r="K644" s="983"/>
      <c r="M644" s="768"/>
      <c r="N644" s="769"/>
      <c r="O644" s="770"/>
    </row>
    <row r="645" spans="3:15" ht="15" hidden="1" customHeight="1" thickTop="1">
      <c r="C645" s="291"/>
      <c r="D645" s="448" t="s">
        <v>108</v>
      </c>
      <c r="E645" s="294"/>
      <c r="F645" s="941">
        <f>AND(F643="YES",F644="NO")*H638</f>
        <v>0</v>
      </c>
      <c r="G645" s="942"/>
      <c r="H645" s="942"/>
      <c r="I645" s="942"/>
      <c r="J645" s="942"/>
      <c r="K645" s="943"/>
      <c r="M645" s="768"/>
      <c r="N645" s="771"/>
      <c r="O645" s="772"/>
    </row>
    <row r="646" spans="3:15" ht="15" hidden="1" customHeight="1">
      <c r="C646" s="449"/>
      <c r="D646" s="448" t="s">
        <v>110</v>
      </c>
      <c r="E646" s="294"/>
      <c r="F646" s="941">
        <f>AND(F643="NO",F644="YES")*(H639)</f>
        <v>0</v>
      </c>
      <c r="G646" s="942"/>
      <c r="H646" s="942"/>
      <c r="I646" s="942"/>
      <c r="J646" s="942"/>
      <c r="K646" s="943"/>
      <c r="M646" s="768"/>
      <c r="N646" s="771"/>
      <c r="O646" s="772"/>
    </row>
    <row r="647" spans="3:15" ht="15" customHeight="1">
      <c r="C647" s="45"/>
      <c r="D647" s="153"/>
      <c r="E647" s="159"/>
      <c r="F647" s="450"/>
      <c r="G647" s="451"/>
      <c r="H647" s="451"/>
      <c r="I647" s="451"/>
      <c r="J647" s="451"/>
      <c r="K647" s="452"/>
      <c r="M647" s="768"/>
      <c r="N647" s="771"/>
      <c r="O647" s="772"/>
    </row>
    <row r="648" spans="3:15" ht="15" customHeight="1">
      <c r="C648" s="77"/>
      <c r="D648" s="1035" t="s">
        <v>115</v>
      </c>
      <c r="E648" s="1035"/>
      <c r="F648" s="1035"/>
      <c r="G648" s="1035"/>
      <c r="H648" s="1035"/>
      <c r="I648" s="1035"/>
      <c r="J648" s="1035"/>
      <c r="K648" s="1148"/>
    </row>
    <row r="649" spans="3:15" ht="15" customHeight="1">
      <c r="C649" s="45">
        <v>107</v>
      </c>
      <c r="D649" s="1031" t="s">
        <v>113</v>
      </c>
      <c r="E649" s="1031"/>
      <c r="F649" s="1007" t="s">
        <v>7</v>
      </c>
      <c r="G649" s="1032"/>
      <c r="H649" s="1032"/>
      <c r="I649" s="1032"/>
      <c r="J649" s="1032"/>
      <c r="K649" s="1033"/>
      <c r="M649" s="768"/>
      <c r="N649" s="771"/>
      <c r="O649" s="772"/>
    </row>
    <row r="650" spans="3:15" ht="15" customHeight="1">
      <c r="C650" s="77"/>
      <c r="D650" s="1034" t="s">
        <v>114</v>
      </c>
      <c r="E650" s="1034"/>
      <c r="F650" s="971" t="s">
        <v>7</v>
      </c>
      <c r="G650" s="982"/>
      <c r="H650" s="982"/>
      <c r="I650" s="982"/>
      <c r="J650" s="982"/>
      <c r="K650" s="983"/>
      <c r="M650" s="768"/>
      <c r="N650" s="769"/>
      <c r="O650" s="770"/>
    </row>
    <row r="651" spans="3:15" ht="15" hidden="1" customHeight="1" thickTop="1">
      <c r="C651" s="291"/>
      <c r="D651" s="448" t="s">
        <v>108</v>
      </c>
      <c r="E651" s="294"/>
      <c r="F651" s="941">
        <f>AND(F649="YES",F650="NO")*K638</f>
        <v>0</v>
      </c>
      <c r="G651" s="942"/>
      <c r="H651" s="942"/>
      <c r="I651" s="942"/>
      <c r="J651" s="942"/>
      <c r="K651" s="943"/>
      <c r="M651" s="768"/>
      <c r="N651" s="771"/>
      <c r="O651" s="772"/>
    </row>
    <row r="652" spans="3:15" ht="15" hidden="1" customHeight="1">
      <c r="C652" s="449"/>
      <c r="D652" s="448" t="s">
        <v>110</v>
      </c>
      <c r="E652" s="294"/>
      <c r="F652" s="941">
        <f>AND(F649="NO",F650="YES")*(K639)</f>
        <v>0</v>
      </c>
      <c r="G652" s="942"/>
      <c r="H652" s="942"/>
      <c r="I652" s="942"/>
      <c r="J652" s="942"/>
      <c r="K652" s="943"/>
      <c r="M652" s="768"/>
      <c r="N652" s="771"/>
      <c r="O652" s="772"/>
    </row>
    <row r="653" spans="3:15" ht="15" customHeight="1">
      <c r="C653" s="47"/>
      <c r="D653" s="153"/>
      <c r="E653" s="159"/>
      <c r="F653" s="100"/>
      <c r="G653" s="78"/>
      <c r="H653" s="78"/>
      <c r="I653" s="78"/>
      <c r="J653" s="78"/>
      <c r="K653" s="101"/>
      <c r="M653" s="768"/>
      <c r="N653" s="771"/>
      <c r="O653" s="772"/>
    </row>
    <row r="654" spans="3:15" ht="15" customHeight="1">
      <c r="C654" s="44">
        <v>108</v>
      </c>
      <c r="D654" s="453" t="s">
        <v>145</v>
      </c>
      <c r="E654" s="635"/>
      <c r="F654" s="271" t="s">
        <v>12</v>
      </c>
      <c r="G654" s="275" t="s">
        <v>13</v>
      </c>
      <c r="H654" s="261">
        <f>IF(F645+F646&gt;0,F645+F646,0)</f>
        <v>0</v>
      </c>
      <c r="I654" s="271" t="s">
        <v>12</v>
      </c>
      <c r="J654" s="275" t="s">
        <v>13</v>
      </c>
      <c r="K654" s="454">
        <f>IF(F651+F652&gt;0,F651+F652,0)</f>
        <v>0</v>
      </c>
      <c r="M654" s="647"/>
      <c r="N654" s="251"/>
    </row>
    <row r="655" spans="3:15" ht="15" customHeight="1">
      <c r="C655" s="44">
        <v>109</v>
      </c>
      <c r="D655" s="433" t="s">
        <v>146</v>
      </c>
      <c r="E655" s="635"/>
      <c r="F655" s="262" t="s">
        <v>39</v>
      </c>
      <c r="G655" s="434" t="s">
        <v>13</v>
      </c>
      <c r="H655" s="263">
        <f>IF(F645+F646&lt;0,F645+F646,0)</f>
        <v>0</v>
      </c>
      <c r="I655" s="262" t="s">
        <v>39</v>
      </c>
      <c r="J655" s="434" t="s">
        <v>13</v>
      </c>
      <c r="K655" s="455">
        <f>IF(F651+F652&lt;0,F651+F652,0)</f>
        <v>0</v>
      </c>
      <c r="M655" s="755" t="str">
        <f>IF(AND(H638&lt;0,H655=""),"Enter Prior Year Qualifying Losses on Line 93","")</f>
        <v/>
      </c>
      <c r="N655" s="754" t="str">
        <f>IF(AND(K638&lt;0,K655=""),"Enter Most Recent Year Qualifying Losses on Line 93","")</f>
        <v/>
      </c>
    </row>
    <row r="656" spans="3:15" ht="15" customHeight="1">
      <c r="C656" s="44">
        <v>110</v>
      </c>
      <c r="D656" s="456" t="s">
        <v>118</v>
      </c>
      <c r="E656" s="635"/>
      <c r="F656" s="57" t="s">
        <v>12</v>
      </c>
      <c r="G656" s="434" t="s">
        <v>13</v>
      </c>
      <c r="H656" s="264"/>
      <c r="I656" s="57" t="s">
        <v>12</v>
      </c>
      <c r="J656" s="434" t="s">
        <v>13</v>
      </c>
      <c r="K656" s="316"/>
    </row>
    <row r="657" spans="1:17" s="35" customFormat="1" ht="15" customHeight="1">
      <c r="A657" s="108"/>
      <c r="B657" s="108"/>
      <c r="C657" s="44">
        <v>111</v>
      </c>
      <c r="D657" s="944" t="s">
        <v>667</v>
      </c>
      <c r="E657" s="945"/>
      <c r="F657" s="457" t="s">
        <v>147</v>
      </c>
      <c r="G657" s="458" t="s">
        <v>16</v>
      </c>
      <c r="H657" s="459">
        <f>H654+H655+H656</f>
        <v>0</v>
      </c>
      <c r="I657" s="457" t="s">
        <v>147</v>
      </c>
      <c r="J657" s="458" t="s">
        <v>16</v>
      </c>
      <c r="K657" s="459">
        <f>K654+K655+K656</f>
        <v>0</v>
      </c>
      <c r="L657" s="17"/>
      <c r="M657" s="787"/>
      <c r="N657" s="788"/>
      <c r="O657" s="789"/>
      <c r="P657" s="789"/>
      <c r="Q657" s="205"/>
    </row>
    <row r="658" spans="1:17" ht="15" customHeight="1">
      <c r="C658" s="109"/>
      <c r="D658" s="946" t="s">
        <v>148</v>
      </c>
      <c r="E658" s="947"/>
      <c r="F658" s="947"/>
      <c r="G658" s="947"/>
      <c r="H658" s="947"/>
      <c r="I658" s="947"/>
      <c r="J658" s="947"/>
      <c r="K658" s="948"/>
      <c r="N658" s="786"/>
    </row>
    <row r="659" spans="1:17" ht="15" customHeight="1">
      <c r="C659" s="44">
        <v>112</v>
      </c>
      <c r="D659" s="460" t="s">
        <v>149</v>
      </c>
      <c r="E659" s="635"/>
      <c r="F659" s="461" t="s">
        <v>39</v>
      </c>
      <c r="G659" s="275" t="s">
        <v>16</v>
      </c>
      <c r="H659" s="462"/>
      <c r="I659" s="461" t="s">
        <v>39</v>
      </c>
      <c r="J659" s="275" t="s">
        <v>16</v>
      </c>
      <c r="K659" s="463"/>
      <c r="M659" s="1247" t="str">
        <f>IF(AND(H659&lt;&gt;"",H660&lt;&gt;""),"Enter EITHER Income or Loss in Prior Year Column","")</f>
        <v/>
      </c>
      <c r="N659" s="1238"/>
      <c r="O659" s="1238"/>
    </row>
    <row r="660" spans="1:17" ht="15" customHeight="1">
      <c r="C660" s="44">
        <v>113</v>
      </c>
      <c r="D660" s="460" t="s">
        <v>150</v>
      </c>
      <c r="E660" s="635"/>
      <c r="F660" s="271" t="s">
        <v>12</v>
      </c>
      <c r="G660" s="275" t="s">
        <v>16</v>
      </c>
      <c r="H660" s="464"/>
      <c r="I660" s="271" t="s">
        <v>12</v>
      </c>
      <c r="J660" s="275" t="s">
        <v>16</v>
      </c>
      <c r="K660" s="465"/>
      <c r="M660" s="1246" t="str">
        <f>IF(AND(K659&lt;&gt;"",K660&lt;&gt;""),"Enter EITHER Income or Loss in Most Recent Year Column","")</f>
        <v/>
      </c>
      <c r="N660" s="926"/>
      <c r="O660" s="926"/>
    </row>
    <row r="661" spans="1:17" ht="15" customHeight="1">
      <c r="C661" s="44">
        <v>114</v>
      </c>
      <c r="D661" s="460" t="s">
        <v>151</v>
      </c>
      <c r="E661" s="635"/>
      <c r="F661" s="461" t="s">
        <v>39</v>
      </c>
      <c r="G661" s="275" t="s">
        <v>16</v>
      </c>
      <c r="H661" s="462"/>
      <c r="I661" s="461" t="s">
        <v>39</v>
      </c>
      <c r="J661" s="275" t="s">
        <v>16</v>
      </c>
      <c r="K661" s="463"/>
      <c r="N661" s="786"/>
      <c r="O661" s="757" t="s">
        <v>152</v>
      </c>
    </row>
    <row r="662" spans="1:17" ht="15" customHeight="1">
      <c r="C662" s="44">
        <v>115</v>
      </c>
      <c r="D662" s="460" t="s">
        <v>153</v>
      </c>
      <c r="E662" s="635"/>
      <c r="F662" s="271" t="s">
        <v>12</v>
      </c>
      <c r="G662" s="275" t="s">
        <v>16</v>
      </c>
      <c r="H662" s="464"/>
      <c r="I662" s="271" t="s">
        <v>12</v>
      </c>
      <c r="J662" s="275" t="s">
        <v>16</v>
      </c>
      <c r="K662" s="465"/>
      <c r="N662" s="786"/>
    </row>
    <row r="663" spans="1:17" ht="15" customHeight="1">
      <c r="C663" s="44">
        <v>116</v>
      </c>
      <c r="D663" s="460" t="s">
        <v>61</v>
      </c>
      <c r="E663" s="635"/>
      <c r="F663" s="271" t="s">
        <v>12</v>
      </c>
      <c r="G663" s="275" t="s">
        <v>16</v>
      </c>
      <c r="H663" s="464"/>
      <c r="I663" s="271" t="s">
        <v>12</v>
      </c>
      <c r="J663" s="275" t="s">
        <v>16</v>
      </c>
      <c r="K663" s="465"/>
      <c r="N663" s="786"/>
    </row>
    <row r="664" spans="1:17" ht="15" customHeight="1">
      <c r="C664" s="44">
        <v>117</v>
      </c>
      <c r="D664" s="460" t="s">
        <v>60</v>
      </c>
      <c r="E664" s="635"/>
      <c r="F664" s="271" t="s">
        <v>12</v>
      </c>
      <c r="G664" s="434" t="s">
        <v>16</v>
      </c>
      <c r="H664" s="265"/>
      <c r="I664" s="271" t="s">
        <v>12</v>
      </c>
      <c r="J664" s="434" t="s">
        <v>16</v>
      </c>
      <c r="K664" s="466"/>
    </row>
    <row r="665" spans="1:17" ht="15" customHeight="1">
      <c r="C665" s="44">
        <v>118</v>
      </c>
      <c r="D665" s="467" t="s">
        <v>154</v>
      </c>
      <c r="E665" s="635"/>
      <c r="F665" s="271" t="s">
        <v>12</v>
      </c>
      <c r="G665" s="434" t="s">
        <v>16</v>
      </c>
      <c r="H665" s="265"/>
      <c r="I665" s="271" t="s">
        <v>12</v>
      </c>
      <c r="J665" s="434" t="s">
        <v>16</v>
      </c>
      <c r="K665" s="466"/>
    </row>
    <row r="666" spans="1:17" ht="15" customHeight="1">
      <c r="C666" s="44">
        <v>119</v>
      </c>
      <c r="D666" s="467" t="s">
        <v>155</v>
      </c>
      <c r="E666" s="635"/>
      <c r="F666" s="271" t="s">
        <v>12</v>
      </c>
      <c r="G666" s="434" t="s">
        <v>16</v>
      </c>
      <c r="H666" s="265"/>
      <c r="I666" s="271" t="s">
        <v>12</v>
      </c>
      <c r="J666" s="434" t="s">
        <v>16</v>
      </c>
      <c r="K666" s="466"/>
    </row>
    <row r="667" spans="1:17" ht="15" customHeight="1">
      <c r="C667" s="44">
        <v>120</v>
      </c>
      <c r="D667" s="467" t="s">
        <v>156</v>
      </c>
      <c r="E667" s="635"/>
      <c r="F667" s="271" t="s">
        <v>12</v>
      </c>
      <c r="G667" s="434" t="s">
        <v>16</v>
      </c>
      <c r="H667" s="265"/>
      <c r="I667" s="271" t="s">
        <v>12</v>
      </c>
      <c r="J667" s="434" t="s">
        <v>16</v>
      </c>
      <c r="K667" s="466"/>
    </row>
    <row r="668" spans="1:17" s="3" customFormat="1" ht="15" customHeight="1">
      <c r="A668" s="110"/>
      <c r="B668" s="110"/>
      <c r="C668" s="44">
        <v>121</v>
      </c>
      <c r="D668" s="453" t="s">
        <v>157</v>
      </c>
      <c r="E668" s="635"/>
      <c r="F668" s="107" t="s">
        <v>39</v>
      </c>
      <c r="G668" s="434" t="s">
        <v>16</v>
      </c>
      <c r="H668" s="266"/>
      <c r="I668" s="107" t="s">
        <v>39</v>
      </c>
      <c r="J668" s="434" t="s">
        <v>16</v>
      </c>
      <c r="K668" s="468"/>
      <c r="L668" s="17"/>
      <c r="M668" s="755"/>
      <c r="N668" s="754"/>
      <c r="O668" s="790"/>
      <c r="P668" s="790"/>
      <c r="Q668" s="206"/>
    </row>
    <row r="669" spans="1:17" s="3" customFormat="1" ht="30" customHeight="1">
      <c r="A669" s="110"/>
      <c r="B669" s="110"/>
      <c r="C669" s="44">
        <v>122</v>
      </c>
      <c r="D669" s="144" t="s">
        <v>158</v>
      </c>
      <c r="E669" s="635"/>
      <c r="F669" s="107" t="s">
        <v>39</v>
      </c>
      <c r="G669" s="434" t="s">
        <v>16</v>
      </c>
      <c r="H669" s="266"/>
      <c r="I669" s="107" t="s">
        <v>39</v>
      </c>
      <c r="J669" s="434" t="s">
        <v>16</v>
      </c>
      <c r="K669" s="468"/>
      <c r="L669" s="17"/>
      <c r="M669" s="755"/>
      <c r="N669" s="754"/>
      <c r="O669" s="790"/>
      <c r="P669" s="790"/>
      <c r="Q669" s="206"/>
    </row>
    <row r="670" spans="1:17" s="3" customFormat="1" ht="15" customHeight="1">
      <c r="A670" s="110"/>
      <c r="B670" s="110"/>
      <c r="C670" s="267">
        <v>123</v>
      </c>
      <c r="D670" s="469" t="s">
        <v>159</v>
      </c>
      <c r="E670" s="470"/>
      <c r="F670" s="444"/>
      <c r="G670" s="434" t="s">
        <v>16</v>
      </c>
      <c r="H670" s="471">
        <f>(H660-H659-H661+H662+H663+H664+H665+H666+H667-H668-H669)</f>
        <v>0</v>
      </c>
      <c r="I670" s="444"/>
      <c r="J670" s="434" t="s">
        <v>16</v>
      </c>
      <c r="K670" s="472">
        <f>(K660-K659-K661+K662+K663+K664+K665+K666+K667-K668-K669)</f>
        <v>0</v>
      </c>
      <c r="L670" s="17"/>
      <c r="M670" s="755"/>
      <c r="N670" s="754"/>
      <c r="O670" s="790"/>
      <c r="P670" s="790"/>
      <c r="Q670" s="206"/>
    </row>
    <row r="671" spans="1:17" ht="15" customHeight="1">
      <c r="C671" s="267">
        <v>124</v>
      </c>
      <c r="D671" s="473" t="s">
        <v>160</v>
      </c>
      <c r="E671" s="635" t="s">
        <v>638</v>
      </c>
      <c r="F671" s="949"/>
      <c r="G671" s="950"/>
      <c r="H671" s="268"/>
      <c r="I671" s="949"/>
      <c r="J671" s="950"/>
      <c r="K671" s="474"/>
      <c r="M671" s="1247" t="str">
        <f>IF(AND(H670&lt;&gt;0,H671=""),"Enter Prior Year Ownership % on Line 124","")</f>
        <v/>
      </c>
      <c r="N671" s="1253"/>
      <c r="O671" s="1253"/>
      <c r="P671" s="1253"/>
    </row>
    <row r="672" spans="1:17" s="35" customFormat="1" ht="15" customHeight="1">
      <c r="A672" s="108"/>
      <c r="B672" s="108"/>
      <c r="C672" s="44">
        <v>125</v>
      </c>
      <c r="D672" s="944" t="s">
        <v>668</v>
      </c>
      <c r="E672" s="945"/>
      <c r="F672" s="457" t="s">
        <v>147</v>
      </c>
      <c r="G672" s="434" t="s">
        <v>16</v>
      </c>
      <c r="H672" s="475">
        <f>(H670)*H671</f>
        <v>0</v>
      </c>
      <c r="I672" s="457" t="s">
        <v>147</v>
      </c>
      <c r="J672" s="434" t="s">
        <v>16</v>
      </c>
      <c r="K672" s="459">
        <f>(K670)*K671</f>
        <v>0</v>
      </c>
      <c r="L672" s="17"/>
      <c r="M672" s="1246" t="str">
        <f>IF(AND(K670&lt;&gt;0,K671=""),"Enter Most Recent Year Ownership % on Line 124","")</f>
        <v/>
      </c>
      <c r="N672" s="1252"/>
      <c r="O672" s="1252"/>
      <c r="P672" s="1252"/>
      <c r="Q672" s="205"/>
    </row>
    <row r="673" spans="3:18" ht="15" customHeight="1">
      <c r="C673" s="951" t="s">
        <v>161</v>
      </c>
      <c r="D673" s="952"/>
      <c r="E673" s="952"/>
      <c r="F673" s="952"/>
      <c r="G673" s="952"/>
      <c r="H673" s="952"/>
      <c r="I673" s="952"/>
      <c r="J673" s="952"/>
      <c r="K673" s="953"/>
      <c r="M673" s="807" t="s">
        <v>26</v>
      </c>
      <c r="N673" s="808">
        <f>IF(H674=0,0,K674-H674)</f>
        <v>0</v>
      </c>
    </row>
    <row r="674" spans="3:18" ht="15" customHeight="1" thickBot="1">
      <c r="C674" s="44">
        <v>126</v>
      </c>
      <c r="D674" s="460"/>
      <c r="E674" s="366" t="s">
        <v>119</v>
      </c>
      <c r="F674" s="444"/>
      <c r="G674" s="476" t="s">
        <v>16</v>
      </c>
      <c r="H674" s="320">
        <f>SUM(H657,H672)</f>
        <v>0</v>
      </c>
      <c r="I674" s="318"/>
      <c r="J674" s="476" t="s">
        <v>16</v>
      </c>
      <c r="K674" s="477">
        <f>SUM(K657,K672)</f>
        <v>0</v>
      </c>
      <c r="M674" s="807" t="s">
        <v>28</v>
      </c>
      <c r="N674" s="809">
        <f>IF(H674=0,0,(K674-H674)/H674)</f>
        <v>0</v>
      </c>
    </row>
    <row r="675" spans="3:18" ht="15" customHeight="1" thickTop="1">
      <c r="C675" s="954">
        <v>127</v>
      </c>
      <c r="D675" s="1020" t="s">
        <v>162</v>
      </c>
      <c r="E675" s="1055"/>
      <c r="F675" s="1055"/>
      <c r="G675" s="1055"/>
      <c r="H675" s="1055"/>
      <c r="I675" s="1055"/>
      <c r="J675" s="1055"/>
      <c r="K675" s="1056"/>
      <c r="M675" s="768"/>
      <c r="N675" s="771"/>
      <c r="O675" s="772"/>
    </row>
    <row r="676" spans="3:18" ht="15" customHeight="1">
      <c r="C676" s="955"/>
      <c r="D676" s="959" t="s">
        <v>30</v>
      </c>
      <c r="E676" s="960"/>
      <c r="F676" s="961" t="s">
        <v>7</v>
      </c>
      <c r="G676" s="962"/>
      <c r="H676" s="962"/>
      <c r="I676" s="962"/>
      <c r="J676" s="962"/>
      <c r="K676" s="963"/>
      <c r="M676" s="768"/>
      <c r="N676" s="771"/>
      <c r="O676" s="772"/>
    </row>
    <row r="677" spans="3:18" ht="15" customHeight="1">
      <c r="C677" s="955"/>
      <c r="D677" s="959" t="s">
        <v>31</v>
      </c>
      <c r="E677" s="960"/>
      <c r="F677" s="961" t="s">
        <v>7</v>
      </c>
      <c r="G677" s="962"/>
      <c r="H677" s="962"/>
      <c r="I677" s="962"/>
      <c r="J677" s="962"/>
      <c r="K677" s="963"/>
      <c r="O677" s="772"/>
    </row>
    <row r="678" spans="3:18" ht="15" customHeight="1" thickBot="1">
      <c r="C678" s="955"/>
      <c r="D678" s="966" t="s">
        <v>555</v>
      </c>
      <c r="E678" s="967"/>
      <c r="F678" s="968" t="s">
        <v>32</v>
      </c>
      <c r="G678" s="969"/>
      <c r="H678" s="969"/>
      <c r="I678" s="969"/>
      <c r="J678" s="969"/>
      <c r="K678" s="970"/>
    </row>
    <row r="679" spans="3:18" ht="15" hidden="1" customHeight="1" thickTop="1">
      <c r="C679" s="291"/>
      <c r="D679" s="169" t="s">
        <v>33</v>
      </c>
      <c r="E679" s="269"/>
      <c r="F679" s="979">
        <f>AND(F676="YES",F677="NO",F678="NO")*H674</f>
        <v>0</v>
      </c>
      <c r="G679" s="980"/>
      <c r="H679" s="980"/>
      <c r="I679" s="980"/>
      <c r="J679" s="980"/>
      <c r="K679" s="981"/>
      <c r="M679" s="768"/>
      <c r="N679" s="771"/>
      <c r="O679" s="772"/>
    </row>
    <row r="680" spans="3:18" ht="15" hidden="1" customHeight="1">
      <c r="C680" s="449"/>
      <c r="D680" s="448" t="s">
        <v>34</v>
      </c>
      <c r="E680" s="294"/>
      <c r="F680" s="941">
        <f>AND(F676="NO",F677="YES",F678="NO")*(K674)</f>
        <v>0</v>
      </c>
      <c r="G680" s="942"/>
      <c r="H680" s="942"/>
      <c r="I680" s="942"/>
      <c r="J680" s="942"/>
      <c r="K680" s="943"/>
      <c r="M680" s="768"/>
      <c r="N680" s="771"/>
      <c r="O680" s="772"/>
    </row>
    <row r="681" spans="3:18" ht="15" hidden="1" customHeight="1">
      <c r="C681" s="478"/>
      <c r="D681" s="479" t="s">
        <v>35</v>
      </c>
      <c r="E681" s="480"/>
      <c r="F681" s="974">
        <f>AND(F676="NO",F677="NO",F678="YES")*(H674+K674)/2</f>
        <v>0</v>
      </c>
      <c r="G681" s="1018"/>
      <c r="H681" s="1018"/>
      <c r="I681" s="1018"/>
      <c r="J681" s="1018"/>
      <c r="K681" s="1019"/>
      <c r="O681" s="770"/>
    </row>
    <row r="682" spans="3:18" ht="15" customHeight="1" thickTop="1">
      <c r="C682" s="240">
        <v>128</v>
      </c>
      <c r="D682" s="993" t="s">
        <v>163</v>
      </c>
      <c r="E682" s="994"/>
      <c r="F682" s="481"/>
      <c r="G682" s="482"/>
      <c r="H682" s="995">
        <f>SUM(F679:K681)</f>
        <v>0</v>
      </c>
      <c r="I682" s="995"/>
      <c r="J682" s="995"/>
      <c r="K682" s="996"/>
      <c r="O682" s="772"/>
    </row>
    <row r="683" spans="3:18" ht="15" customHeight="1">
      <c r="C683" s="49"/>
      <c r="D683" s="148"/>
      <c r="E683" s="158"/>
      <c r="F683" s="68"/>
      <c r="G683" s="69"/>
      <c r="H683" s="51"/>
      <c r="I683" s="51"/>
      <c r="J683" s="51"/>
      <c r="K683" s="70"/>
    </row>
    <row r="684" spans="3:18" ht="15" hidden="1" customHeight="1">
      <c r="C684" s="37"/>
      <c r="D684" s="149"/>
      <c r="E684" s="71"/>
      <c r="F684" s="71"/>
      <c r="G684" s="72"/>
      <c r="H684" s="243" t="s">
        <v>8</v>
      </c>
      <c r="I684" s="51"/>
      <c r="J684" s="629"/>
      <c r="K684" s="574" t="s">
        <v>9</v>
      </c>
    </row>
    <row r="685" spans="3:18" ht="15" hidden="1" customHeight="1">
      <c r="C685" s="668" t="s">
        <v>164</v>
      </c>
      <c r="D685" s="609" t="s">
        <v>139</v>
      </c>
      <c r="E685" s="1076" t="s">
        <v>663</v>
      </c>
      <c r="F685" s="1077"/>
      <c r="G685" s="630"/>
      <c r="H685" s="666">
        <v>2021</v>
      </c>
      <c r="I685" s="626"/>
      <c r="J685" s="631"/>
      <c r="K685" s="665">
        <v>2022</v>
      </c>
      <c r="N685" s="786"/>
    </row>
    <row r="686" spans="3:18" ht="15" hidden="1" customHeight="1" thickBot="1">
      <c r="C686" s="45"/>
      <c r="D686" s="143" t="s">
        <v>55</v>
      </c>
      <c r="E686" s="1037" t="s">
        <v>56</v>
      </c>
      <c r="F686" s="1038"/>
      <c r="G686" s="1038"/>
      <c r="H686" s="1038"/>
      <c r="I686" s="1039"/>
      <c r="J686" s="1039"/>
      <c r="K686" s="1040"/>
      <c r="N686" s="786"/>
    </row>
    <row r="687" spans="3:18" ht="15" hidden="1" customHeight="1" thickTop="1">
      <c r="C687" s="44">
        <v>100</v>
      </c>
      <c r="D687" s="252" t="s">
        <v>104</v>
      </c>
      <c r="E687" s="641"/>
      <c r="F687" s="253" t="s">
        <v>12</v>
      </c>
      <c r="G687" s="90" t="s">
        <v>13</v>
      </c>
      <c r="H687" s="91"/>
      <c r="I687" s="253" t="s">
        <v>12</v>
      </c>
      <c r="J687" s="93" t="s">
        <v>13</v>
      </c>
      <c r="K687" s="94"/>
      <c r="M687" s="922" t="str">
        <f>IF(AND(H687&lt;&gt;"",H688&lt;&gt;""),"Enter EITHER Profit or Loss in Prior Year Column","")</f>
        <v/>
      </c>
      <c r="N687" s="1239"/>
      <c r="O687" s="1239"/>
      <c r="P687" s="1239"/>
      <c r="Q687" s="1239"/>
      <c r="R687" s="1239"/>
    </row>
    <row r="688" spans="3:18" ht="15" hidden="1" customHeight="1">
      <c r="C688" s="44">
        <v>101</v>
      </c>
      <c r="D688" s="436" t="s">
        <v>140</v>
      </c>
      <c r="E688" s="635"/>
      <c r="F688" s="107" t="s">
        <v>39</v>
      </c>
      <c r="G688" s="275" t="s">
        <v>13</v>
      </c>
      <c r="H688" s="437"/>
      <c r="I688" s="107" t="s">
        <v>39</v>
      </c>
      <c r="J688" s="275" t="s">
        <v>13</v>
      </c>
      <c r="K688" s="438"/>
      <c r="M688" s="918" t="str">
        <f>IF(AND(K687&lt;&gt;"",K688&lt;&gt;""),"Enter EITHER Profit or Loss in Most Recent Year Column","")</f>
        <v/>
      </c>
      <c r="N688" s="921"/>
      <c r="O688" s="921"/>
      <c r="P688" s="921"/>
      <c r="Q688" s="921"/>
      <c r="R688" s="921"/>
    </row>
    <row r="689" spans="3:18" ht="15" hidden="1" customHeight="1">
      <c r="C689" s="44">
        <v>102</v>
      </c>
      <c r="D689" s="436" t="s">
        <v>141</v>
      </c>
      <c r="E689" s="635"/>
      <c r="F689" s="271" t="s">
        <v>12</v>
      </c>
      <c r="G689" s="439" t="s">
        <v>13</v>
      </c>
      <c r="H689" s="254"/>
      <c r="I689" s="271" t="s">
        <v>12</v>
      </c>
      <c r="J689" s="439" t="s">
        <v>13</v>
      </c>
      <c r="K689" s="255"/>
      <c r="M689" s="768"/>
      <c r="N689" s="811"/>
    </row>
    <row r="690" spans="3:18" ht="15" hidden="1" customHeight="1">
      <c r="C690" s="44">
        <v>103</v>
      </c>
      <c r="D690" s="440" t="s">
        <v>142</v>
      </c>
      <c r="E690" s="635"/>
      <c r="F690" s="107" t="s">
        <v>39</v>
      </c>
      <c r="G690" s="76" t="s">
        <v>13</v>
      </c>
      <c r="H690" s="256"/>
      <c r="I690" s="107" t="s">
        <v>39</v>
      </c>
      <c r="J690" s="76" t="s">
        <v>13</v>
      </c>
      <c r="K690" s="257"/>
      <c r="M690" s="768"/>
      <c r="N690" s="811"/>
    </row>
    <row r="691" spans="3:18" ht="15" hidden="1" customHeight="1">
      <c r="C691" s="44">
        <v>104</v>
      </c>
      <c r="D691" s="441" t="s">
        <v>108</v>
      </c>
      <c r="E691" s="1041" t="s">
        <v>143</v>
      </c>
      <c r="F691" s="1042"/>
      <c r="G691" s="442" t="s">
        <v>13</v>
      </c>
      <c r="H691" s="443">
        <f>SUM(H687-H688+H689-H690)</f>
        <v>0</v>
      </c>
      <c r="I691" s="444"/>
      <c r="J691" s="442" t="s">
        <v>13</v>
      </c>
      <c r="K691" s="445">
        <f>SUM(K687-K688+K689-K690)</f>
        <v>0</v>
      </c>
      <c r="M691" s="922" t="str">
        <f>IF(AND(H691&gt;0,H692=""),"Enter Prior Year Distributions on Line 105. If no Distributions, Enter $0.","")</f>
        <v/>
      </c>
      <c r="N691" s="1239"/>
      <c r="O691" s="1239"/>
      <c r="P691" s="1239"/>
      <c r="Q691" s="1239"/>
      <c r="R691" s="1239"/>
    </row>
    <row r="692" spans="3:18" ht="15" hidden="1" customHeight="1" thickBot="1">
      <c r="C692" s="44">
        <v>105</v>
      </c>
      <c r="D692" s="446" t="s">
        <v>110</v>
      </c>
      <c r="E692" s="640"/>
      <c r="F692" s="447"/>
      <c r="G692" s="96" t="s">
        <v>13</v>
      </c>
      <c r="H692" s="97"/>
      <c r="I692" s="258"/>
      <c r="J692" s="98" t="s">
        <v>13</v>
      </c>
      <c r="K692" s="99"/>
      <c r="M692" s="918" t="str">
        <f>IF(AND(K691&gt;0,K692=""),"Enter Most Recent Year Distributions on Line 105. If no Distributions, Enter $0","")</f>
        <v/>
      </c>
      <c r="N692" s="921"/>
      <c r="O692" s="921"/>
      <c r="P692" s="921"/>
      <c r="Q692" s="921"/>
      <c r="R692" s="921"/>
    </row>
    <row r="693" spans="3:18" ht="15" hidden="1" customHeight="1" thickTop="1">
      <c r="C693" s="77"/>
      <c r="D693" s="1043" t="s">
        <v>144</v>
      </c>
      <c r="E693" s="1044"/>
      <c r="F693" s="1044"/>
      <c r="G693" s="1044"/>
      <c r="H693" s="1044"/>
      <c r="I693" s="1044"/>
      <c r="J693" s="1044"/>
      <c r="K693" s="1045"/>
    </row>
    <row r="694" spans="3:18" ht="15" hidden="1" customHeight="1">
      <c r="C694" s="77"/>
      <c r="D694" s="1046" t="s">
        <v>638</v>
      </c>
      <c r="E694" s="1047"/>
      <c r="F694" s="1047"/>
      <c r="G694" s="1047"/>
      <c r="H694" s="1047"/>
      <c r="I694" s="1047"/>
      <c r="J694" s="1047"/>
      <c r="K694" s="1048"/>
    </row>
    <row r="695" spans="3:18" ht="15" hidden="1" customHeight="1">
      <c r="C695" s="47"/>
      <c r="D695" s="1049" t="s">
        <v>112</v>
      </c>
      <c r="E695" s="1050"/>
      <c r="F695" s="1050"/>
      <c r="G695" s="1050"/>
      <c r="H695" s="1050"/>
      <c r="I695" s="1050"/>
      <c r="J695" s="1050"/>
      <c r="K695" s="1051"/>
      <c r="M695" s="768"/>
      <c r="N695" s="771"/>
      <c r="O695" s="772"/>
    </row>
    <row r="696" spans="3:18" ht="15" hidden="1" customHeight="1">
      <c r="C696" s="45">
        <v>106</v>
      </c>
      <c r="D696" s="1031" t="s">
        <v>113</v>
      </c>
      <c r="E696" s="1031"/>
      <c r="F696" s="1007" t="s">
        <v>7</v>
      </c>
      <c r="G696" s="1032"/>
      <c r="H696" s="1032"/>
      <c r="I696" s="1032"/>
      <c r="J696" s="1032"/>
      <c r="K696" s="1033"/>
      <c r="M696" s="768"/>
      <c r="N696" s="771"/>
      <c r="O696" s="772"/>
    </row>
    <row r="697" spans="3:18" ht="15" hidden="1" customHeight="1">
      <c r="C697" s="77"/>
      <c r="D697" s="992" t="s">
        <v>114</v>
      </c>
      <c r="E697" s="992"/>
      <c r="F697" s="971" t="s">
        <v>7</v>
      </c>
      <c r="G697" s="982"/>
      <c r="H697" s="982"/>
      <c r="I697" s="982"/>
      <c r="J697" s="982"/>
      <c r="K697" s="983"/>
      <c r="M697" s="768"/>
      <c r="N697" s="769"/>
      <c r="O697" s="770"/>
    </row>
    <row r="698" spans="3:18" ht="15" hidden="1" customHeight="1" thickTop="1">
      <c r="C698" s="291"/>
      <c r="D698" s="448" t="s">
        <v>108</v>
      </c>
      <c r="E698" s="294"/>
      <c r="F698" s="941">
        <f>AND(F696="YES",F697="NO")*H691</f>
        <v>0</v>
      </c>
      <c r="G698" s="942"/>
      <c r="H698" s="942"/>
      <c r="I698" s="942"/>
      <c r="J698" s="942"/>
      <c r="K698" s="943"/>
      <c r="M698" s="768"/>
      <c r="N698" s="771"/>
      <c r="O698" s="772"/>
    </row>
    <row r="699" spans="3:18" ht="15" hidden="1" customHeight="1">
      <c r="C699" s="449"/>
      <c r="D699" s="448" t="s">
        <v>110</v>
      </c>
      <c r="E699" s="294"/>
      <c r="F699" s="941">
        <f>AND(F696="NO",F697="YES")*(H692)</f>
        <v>0</v>
      </c>
      <c r="G699" s="942"/>
      <c r="H699" s="942"/>
      <c r="I699" s="942"/>
      <c r="J699" s="942"/>
      <c r="K699" s="943"/>
      <c r="M699" s="768"/>
      <c r="N699" s="771"/>
      <c r="O699" s="772"/>
    </row>
    <row r="700" spans="3:18" ht="15" hidden="1" customHeight="1">
      <c r="C700" s="45"/>
      <c r="D700" s="153"/>
      <c r="E700" s="159"/>
      <c r="F700" s="450"/>
      <c r="G700" s="451"/>
      <c r="H700" s="451"/>
      <c r="I700" s="451"/>
      <c r="J700" s="451"/>
      <c r="K700" s="452"/>
      <c r="M700" s="768"/>
      <c r="N700" s="771"/>
      <c r="O700" s="772"/>
    </row>
    <row r="701" spans="3:18" ht="15" hidden="1" customHeight="1">
      <c r="C701" s="77"/>
      <c r="D701" s="977" t="s">
        <v>115</v>
      </c>
      <c r="E701" s="1029"/>
      <c r="F701" s="1029"/>
      <c r="G701" s="1029"/>
      <c r="H701" s="1029"/>
      <c r="I701" s="1029"/>
      <c r="J701" s="1029"/>
      <c r="K701" s="1030"/>
    </row>
    <row r="702" spans="3:18" ht="15" hidden="1" customHeight="1">
      <c r="C702" s="45">
        <v>107</v>
      </c>
      <c r="D702" s="1031" t="s">
        <v>113</v>
      </c>
      <c r="E702" s="1031"/>
      <c r="F702" s="1007" t="s">
        <v>7</v>
      </c>
      <c r="G702" s="1032"/>
      <c r="H702" s="1032"/>
      <c r="I702" s="1032"/>
      <c r="J702" s="1032"/>
      <c r="K702" s="1033"/>
      <c r="M702" s="768"/>
      <c r="N702" s="771"/>
      <c r="O702" s="772"/>
    </row>
    <row r="703" spans="3:18" ht="15" hidden="1" customHeight="1">
      <c r="C703" s="77"/>
      <c r="D703" s="1034" t="s">
        <v>114</v>
      </c>
      <c r="E703" s="1034"/>
      <c r="F703" s="971" t="s">
        <v>7</v>
      </c>
      <c r="G703" s="982"/>
      <c r="H703" s="982"/>
      <c r="I703" s="982"/>
      <c r="J703" s="982"/>
      <c r="K703" s="983"/>
      <c r="M703" s="768"/>
      <c r="N703" s="769"/>
      <c r="O703" s="770"/>
    </row>
    <row r="704" spans="3:18" ht="15" hidden="1" customHeight="1" thickTop="1">
      <c r="C704" s="291"/>
      <c r="D704" s="448" t="s">
        <v>108</v>
      </c>
      <c r="E704" s="294"/>
      <c r="F704" s="941">
        <f>AND(F702="YES",F703="NO")*K691</f>
        <v>0</v>
      </c>
      <c r="G704" s="942"/>
      <c r="H704" s="942"/>
      <c r="I704" s="942"/>
      <c r="J704" s="942"/>
      <c r="K704" s="943"/>
      <c r="M704" s="768"/>
      <c r="N704" s="771"/>
      <c r="O704" s="772"/>
    </row>
    <row r="705" spans="1:17" ht="15" hidden="1" customHeight="1">
      <c r="C705" s="449"/>
      <c r="D705" s="448" t="s">
        <v>110</v>
      </c>
      <c r="E705" s="294"/>
      <c r="F705" s="941">
        <f>AND(F702="NO",F703="YES")*(K692)</f>
        <v>0</v>
      </c>
      <c r="G705" s="942"/>
      <c r="H705" s="942"/>
      <c r="I705" s="942"/>
      <c r="J705" s="942"/>
      <c r="K705" s="943"/>
      <c r="M705" s="768"/>
      <c r="N705" s="771"/>
      <c r="O705" s="772"/>
    </row>
    <row r="706" spans="1:17" ht="15" hidden="1" customHeight="1">
      <c r="C706" s="47"/>
      <c r="D706" s="153"/>
      <c r="E706" s="159"/>
      <c r="F706" s="100"/>
      <c r="G706" s="78"/>
      <c r="H706" s="78"/>
      <c r="I706" s="78"/>
      <c r="J706" s="78"/>
      <c r="K706" s="101"/>
      <c r="M706" s="768"/>
      <c r="N706" s="771"/>
      <c r="O706" s="772"/>
    </row>
    <row r="707" spans="1:17" ht="15" hidden="1" customHeight="1">
      <c r="C707" s="44">
        <v>108</v>
      </c>
      <c r="D707" s="453" t="s">
        <v>145</v>
      </c>
      <c r="E707" s="635"/>
      <c r="F707" s="271" t="s">
        <v>12</v>
      </c>
      <c r="G707" s="275" t="s">
        <v>13</v>
      </c>
      <c r="H707" s="261">
        <f>IF(F698+F699&gt;0,F698+F699,0)</f>
        <v>0</v>
      </c>
      <c r="I707" s="271" t="s">
        <v>12</v>
      </c>
      <c r="J707" s="275" t="s">
        <v>13</v>
      </c>
      <c r="K707" s="454">
        <f>IF(F704+F705&gt;0,F704+F705,0)</f>
        <v>0</v>
      </c>
      <c r="M707" s="647"/>
      <c r="N707" s="251"/>
    </row>
    <row r="708" spans="1:17" ht="15" hidden="1" customHeight="1">
      <c r="C708" s="44">
        <v>109</v>
      </c>
      <c r="D708" s="433" t="s">
        <v>146</v>
      </c>
      <c r="E708" s="635"/>
      <c r="F708" s="262" t="s">
        <v>39</v>
      </c>
      <c r="G708" s="434" t="s">
        <v>13</v>
      </c>
      <c r="H708" s="263">
        <f>IF(F698+F699&lt;0,F698+F699,0)</f>
        <v>0</v>
      </c>
      <c r="I708" s="262" t="s">
        <v>39</v>
      </c>
      <c r="J708" s="434" t="s">
        <v>13</v>
      </c>
      <c r="K708" s="455">
        <f>IF(F704+F705&lt;0,F704+F705,0)</f>
        <v>0</v>
      </c>
      <c r="M708" s="755" t="str">
        <f>IF(AND(H691&lt;0,H708=""),"Enter Prior Year Qualifying Losses on Line 93","")</f>
        <v/>
      </c>
      <c r="N708" s="754" t="str">
        <f>IF(AND(K691&lt;0,K708=""),"Enter Most Recent Year Qualifying Losses on Line 93","")</f>
        <v/>
      </c>
    </row>
    <row r="709" spans="1:17" ht="15" hidden="1" customHeight="1">
      <c r="C709" s="44">
        <v>110</v>
      </c>
      <c r="D709" s="456" t="s">
        <v>118</v>
      </c>
      <c r="E709" s="635"/>
      <c r="F709" s="57" t="s">
        <v>12</v>
      </c>
      <c r="G709" s="434" t="s">
        <v>13</v>
      </c>
      <c r="H709" s="264"/>
      <c r="I709" s="57" t="s">
        <v>12</v>
      </c>
      <c r="J709" s="434" t="s">
        <v>13</v>
      </c>
      <c r="K709" s="316"/>
    </row>
    <row r="710" spans="1:17" s="35" customFormat="1" ht="15" hidden="1" customHeight="1">
      <c r="A710" s="108"/>
      <c r="B710" s="108"/>
      <c r="C710" s="44">
        <v>111</v>
      </c>
      <c r="D710" s="944" t="s">
        <v>667</v>
      </c>
      <c r="E710" s="945"/>
      <c r="F710" s="457" t="s">
        <v>147</v>
      </c>
      <c r="G710" s="458" t="s">
        <v>16</v>
      </c>
      <c r="H710" s="459">
        <f>H707+H708+H709</f>
        <v>0</v>
      </c>
      <c r="I710" s="457" t="s">
        <v>147</v>
      </c>
      <c r="J710" s="458" t="s">
        <v>16</v>
      </c>
      <c r="K710" s="459">
        <f>K707+K708+K709</f>
        <v>0</v>
      </c>
      <c r="L710" s="17"/>
      <c r="M710" s="787"/>
      <c r="N710" s="788"/>
      <c r="O710" s="789"/>
      <c r="P710" s="789"/>
      <c r="Q710" s="205"/>
    </row>
    <row r="711" spans="1:17" ht="15" hidden="1" customHeight="1">
      <c r="C711" s="109"/>
      <c r="D711" s="946" t="s">
        <v>148</v>
      </c>
      <c r="E711" s="947"/>
      <c r="F711" s="947"/>
      <c r="G711" s="947"/>
      <c r="H711" s="947"/>
      <c r="I711" s="947"/>
      <c r="J711" s="947"/>
      <c r="K711" s="948"/>
      <c r="N711" s="786"/>
    </row>
    <row r="712" spans="1:17" ht="15" hidden="1" customHeight="1">
      <c r="C712" s="44">
        <v>112</v>
      </c>
      <c r="D712" s="460" t="s">
        <v>149</v>
      </c>
      <c r="E712" s="635"/>
      <c r="F712" s="461" t="s">
        <v>39</v>
      </c>
      <c r="G712" s="275" t="s">
        <v>16</v>
      </c>
      <c r="H712" s="462"/>
      <c r="I712" s="461" t="s">
        <v>39</v>
      </c>
      <c r="J712" s="275" t="s">
        <v>16</v>
      </c>
      <c r="K712" s="463"/>
      <c r="M712" s="1257" t="str">
        <f>IF(AND(H712&lt;&gt;"",H713&lt;&gt;""),"Enter EITHER Income or Loss in Prior Year Column","")</f>
        <v/>
      </c>
      <c r="N712" s="1258"/>
      <c r="O712" s="1258"/>
    </row>
    <row r="713" spans="1:17" ht="15" hidden="1" customHeight="1">
      <c r="C713" s="44">
        <v>113</v>
      </c>
      <c r="D713" s="460" t="s">
        <v>150</v>
      </c>
      <c r="E713" s="635"/>
      <c r="F713" s="271" t="s">
        <v>12</v>
      </c>
      <c r="G713" s="275" t="s">
        <v>16</v>
      </c>
      <c r="H713" s="464"/>
      <c r="I713" s="271" t="s">
        <v>12</v>
      </c>
      <c r="J713" s="275" t="s">
        <v>16</v>
      </c>
      <c r="K713" s="465"/>
      <c r="M713" s="1246" t="str">
        <f>IF(AND(K712&lt;&gt;"",K713&lt;&gt;""),"Enter EITHER Income or Loss in Most Recent Year Column","")</f>
        <v/>
      </c>
      <c r="N713" s="926"/>
      <c r="O713" s="926"/>
    </row>
    <row r="714" spans="1:17" ht="15" hidden="1" customHeight="1">
      <c r="C714" s="44">
        <v>114</v>
      </c>
      <c r="D714" s="460" t="s">
        <v>151</v>
      </c>
      <c r="E714" s="635"/>
      <c r="F714" s="461" t="s">
        <v>39</v>
      </c>
      <c r="G714" s="275" t="s">
        <v>16</v>
      </c>
      <c r="H714" s="462"/>
      <c r="I714" s="461" t="s">
        <v>39</v>
      </c>
      <c r="J714" s="275" t="s">
        <v>16</v>
      </c>
      <c r="K714" s="463"/>
      <c r="N714" s="786"/>
      <c r="O714" s="757" t="s">
        <v>152</v>
      </c>
    </row>
    <row r="715" spans="1:17" ht="15" hidden="1" customHeight="1">
      <c r="C715" s="44">
        <v>115</v>
      </c>
      <c r="D715" s="460" t="s">
        <v>153</v>
      </c>
      <c r="E715" s="635"/>
      <c r="F715" s="271" t="s">
        <v>12</v>
      </c>
      <c r="G715" s="275" t="s">
        <v>16</v>
      </c>
      <c r="H715" s="464"/>
      <c r="I715" s="271" t="s">
        <v>12</v>
      </c>
      <c r="J715" s="275" t="s">
        <v>16</v>
      </c>
      <c r="K715" s="465"/>
      <c r="N715" s="786"/>
    </row>
    <row r="716" spans="1:17" ht="15" hidden="1" customHeight="1">
      <c r="C716" s="44">
        <v>116</v>
      </c>
      <c r="D716" s="460" t="s">
        <v>61</v>
      </c>
      <c r="E716" s="635"/>
      <c r="F716" s="271" t="s">
        <v>12</v>
      </c>
      <c r="G716" s="275" t="s">
        <v>16</v>
      </c>
      <c r="H716" s="464"/>
      <c r="I716" s="271" t="s">
        <v>12</v>
      </c>
      <c r="J716" s="275" t="s">
        <v>16</v>
      </c>
      <c r="K716" s="465"/>
      <c r="N716" s="786"/>
    </row>
    <row r="717" spans="1:17" ht="15" hidden="1" customHeight="1">
      <c r="C717" s="44">
        <v>117</v>
      </c>
      <c r="D717" s="460" t="s">
        <v>60</v>
      </c>
      <c r="E717" s="635"/>
      <c r="F717" s="271" t="s">
        <v>12</v>
      </c>
      <c r="G717" s="434" t="s">
        <v>16</v>
      </c>
      <c r="H717" s="265"/>
      <c r="I717" s="271" t="s">
        <v>12</v>
      </c>
      <c r="J717" s="434" t="s">
        <v>16</v>
      </c>
      <c r="K717" s="466"/>
    </row>
    <row r="718" spans="1:17" ht="15" hidden="1" customHeight="1">
      <c r="C718" s="44">
        <v>118</v>
      </c>
      <c r="D718" s="467" t="s">
        <v>154</v>
      </c>
      <c r="E718" s="635"/>
      <c r="F718" s="271" t="s">
        <v>12</v>
      </c>
      <c r="G718" s="434" t="s">
        <v>16</v>
      </c>
      <c r="H718" s="265"/>
      <c r="I718" s="271" t="s">
        <v>12</v>
      </c>
      <c r="J718" s="434" t="s">
        <v>16</v>
      </c>
      <c r="K718" s="466"/>
    </row>
    <row r="719" spans="1:17" ht="15" hidden="1" customHeight="1">
      <c r="C719" s="44">
        <v>119</v>
      </c>
      <c r="D719" s="467" t="s">
        <v>155</v>
      </c>
      <c r="E719" s="635"/>
      <c r="F719" s="271" t="s">
        <v>12</v>
      </c>
      <c r="G719" s="434" t="s">
        <v>16</v>
      </c>
      <c r="H719" s="265"/>
      <c r="I719" s="271" t="s">
        <v>12</v>
      </c>
      <c r="J719" s="434" t="s">
        <v>16</v>
      </c>
      <c r="K719" s="466"/>
    </row>
    <row r="720" spans="1:17" ht="15" hidden="1" customHeight="1">
      <c r="C720" s="44">
        <v>120</v>
      </c>
      <c r="D720" s="467" t="s">
        <v>156</v>
      </c>
      <c r="E720" s="635"/>
      <c r="F720" s="271" t="s">
        <v>12</v>
      </c>
      <c r="G720" s="434" t="s">
        <v>16</v>
      </c>
      <c r="H720" s="265"/>
      <c r="I720" s="271" t="s">
        <v>12</v>
      </c>
      <c r="J720" s="434" t="s">
        <v>16</v>
      </c>
      <c r="K720" s="466"/>
    </row>
    <row r="721" spans="1:17" s="3" customFormat="1" ht="15" hidden="1" customHeight="1">
      <c r="A721" s="110"/>
      <c r="B721" s="110"/>
      <c r="C721" s="44">
        <v>121</v>
      </c>
      <c r="D721" s="453" t="s">
        <v>157</v>
      </c>
      <c r="E721" s="635"/>
      <c r="F721" s="107" t="s">
        <v>39</v>
      </c>
      <c r="G721" s="434" t="s">
        <v>16</v>
      </c>
      <c r="H721" s="266"/>
      <c r="I721" s="107" t="s">
        <v>39</v>
      </c>
      <c r="J721" s="434" t="s">
        <v>16</v>
      </c>
      <c r="K721" s="468"/>
      <c r="L721" s="17"/>
      <c r="M721" s="755"/>
      <c r="N721" s="754"/>
      <c r="O721" s="790"/>
      <c r="P721" s="790"/>
      <c r="Q721" s="206"/>
    </row>
    <row r="722" spans="1:17" s="3" customFormat="1" ht="30" hidden="1" customHeight="1">
      <c r="A722" s="110"/>
      <c r="B722" s="110"/>
      <c r="C722" s="44">
        <v>122</v>
      </c>
      <c r="D722" s="144" t="s">
        <v>158</v>
      </c>
      <c r="E722" s="635"/>
      <c r="F722" s="107" t="s">
        <v>39</v>
      </c>
      <c r="G722" s="434" t="s">
        <v>16</v>
      </c>
      <c r="H722" s="266"/>
      <c r="I722" s="107" t="s">
        <v>39</v>
      </c>
      <c r="J722" s="434" t="s">
        <v>16</v>
      </c>
      <c r="K722" s="468"/>
      <c r="L722" s="17"/>
      <c r="M722" s="755"/>
      <c r="N722" s="754"/>
      <c r="O722" s="790"/>
      <c r="P722" s="790"/>
      <c r="Q722" s="206"/>
    </row>
    <row r="723" spans="1:17" s="3" customFormat="1" ht="15" hidden="1" customHeight="1">
      <c r="A723" s="110"/>
      <c r="B723" s="110"/>
      <c r="C723" s="267">
        <v>123</v>
      </c>
      <c r="D723" s="469" t="s">
        <v>159</v>
      </c>
      <c r="E723" s="470"/>
      <c r="F723" s="444"/>
      <c r="G723" s="434" t="s">
        <v>16</v>
      </c>
      <c r="H723" s="471">
        <f>(H713-H712-H714+H715+H716+H717+H718+H719+H720-H721-H722)</f>
        <v>0</v>
      </c>
      <c r="I723" s="444"/>
      <c r="J723" s="434" t="s">
        <v>16</v>
      </c>
      <c r="K723" s="472">
        <f>(K713-K712-K714+K715+K716+K717+K718+K719+K720-K721-K722)</f>
        <v>0</v>
      </c>
      <c r="L723" s="17"/>
      <c r="M723" s="755"/>
      <c r="N723" s="754"/>
      <c r="O723" s="790"/>
      <c r="P723" s="790"/>
      <c r="Q723" s="206"/>
    </row>
    <row r="724" spans="1:17" ht="15" hidden="1" customHeight="1">
      <c r="C724" s="267">
        <v>124</v>
      </c>
      <c r="D724" s="473" t="s">
        <v>160</v>
      </c>
      <c r="E724" s="635"/>
      <c r="F724" s="949"/>
      <c r="G724" s="950"/>
      <c r="H724" s="268"/>
      <c r="I724" s="949"/>
      <c r="J724" s="950"/>
      <c r="K724" s="474"/>
      <c r="M724" s="1247" t="str">
        <f>IF(AND(H723&lt;&gt;0,H724=""),"Enter Prior Year Ownership % on Line 124","")</f>
        <v/>
      </c>
      <c r="N724" s="1253"/>
      <c r="O724" s="1253"/>
      <c r="P724" s="1253"/>
    </row>
    <row r="725" spans="1:17" s="35" customFormat="1" ht="15" hidden="1" customHeight="1">
      <c r="A725" s="108"/>
      <c r="B725" s="108"/>
      <c r="C725" s="44">
        <v>125</v>
      </c>
      <c r="D725" s="944" t="s">
        <v>668</v>
      </c>
      <c r="E725" s="945"/>
      <c r="F725" s="457" t="s">
        <v>147</v>
      </c>
      <c r="G725" s="434" t="s">
        <v>16</v>
      </c>
      <c r="H725" s="475">
        <f>(H723)*H724</f>
        <v>0</v>
      </c>
      <c r="I725" s="457" t="s">
        <v>147</v>
      </c>
      <c r="J725" s="434" t="s">
        <v>16</v>
      </c>
      <c r="K725" s="459">
        <f>(K723)*K724</f>
        <v>0</v>
      </c>
      <c r="L725" s="17"/>
      <c r="M725" s="1246" t="str">
        <f>IF(AND(K723&lt;&gt;0,K724=""),"Enter Most Recent Year Ownership % on Line 124","")</f>
        <v/>
      </c>
      <c r="N725" s="1252"/>
      <c r="O725" s="1252"/>
      <c r="P725" s="1252"/>
      <c r="Q725" s="205"/>
    </row>
    <row r="726" spans="1:17" ht="15" hidden="1" customHeight="1">
      <c r="C726" s="951" t="s">
        <v>161</v>
      </c>
      <c r="D726" s="952"/>
      <c r="E726" s="952"/>
      <c r="F726" s="952"/>
      <c r="G726" s="952"/>
      <c r="H726" s="952"/>
      <c r="I726" s="952"/>
      <c r="J726" s="952"/>
      <c r="K726" s="953"/>
      <c r="M726" s="807" t="s">
        <v>26</v>
      </c>
      <c r="N726" s="808">
        <f>IF(H727=0,0,K727-H727)</f>
        <v>0</v>
      </c>
    </row>
    <row r="727" spans="1:17" ht="15" hidden="1" customHeight="1" thickBot="1">
      <c r="C727" s="44">
        <v>126</v>
      </c>
      <c r="D727" s="460"/>
      <c r="E727" s="366" t="s">
        <v>119</v>
      </c>
      <c r="F727" s="444"/>
      <c r="G727" s="476" t="s">
        <v>16</v>
      </c>
      <c r="H727" s="320">
        <f>SUM(H710,H725)</f>
        <v>0</v>
      </c>
      <c r="I727" s="318"/>
      <c r="J727" s="476" t="s">
        <v>16</v>
      </c>
      <c r="K727" s="477">
        <f>SUM(K710,K725)</f>
        <v>0</v>
      </c>
      <c r="M727" s="807" t="s">
        <v>28</v>
      </c>
      <c r="N727" s="809">
        <f>IF(H727=0,0,(K727-H727)/H727)</f>
        <v>0</v>
      </c>
    </row>
    <row r="728" spans="1:17" ht="15" hidden="1" customHeight="1" thickTop="1">
      <c r="C728" s="954">
        <v>127</v>
      </c>
      <c r="D728" s="1052" t="s">
        <v>162</v>
      </c>
      <c r="E728" s="1053"/>
      <c r="F728" s="1053"/>
      <c r="G728" s="1053"/>
      <c r="H728" s="1053"/>
      <c r="I728" s="1053"/>
      <c r="J728" s="1053"/>
      <c r="K728" s="1054"/>
      <c r="M728" s="768"/>
      <c r="N728" s="771"/>
      <c r="O728" s="772"/>
    </row>
    <row r="729" spans="1:17" ht="15" hidden="1" customHeight="1">
      <c r="C729" s="955"/>
      <c r="D729" s="959" t="s">
        <v>30</v>
      </c>
      <c r="E729" s="960"/>
      <c r="F729" s="961" t="s">
        <v>7</v>
      </c>
      <c r="G729" s="962"/>
      <c r="H729" s="962"/>
      <c r="I729" s="962"/>
      <c r="J729" s="962"/>
      <c r="K729" s="963"/>
      <c r="M729" s="768"/>
      <c r="N729" s="771"/>
      <c r="O729" s="772"/>
    </row>
    <row r="730" spans="1:17" ht="15" hidden="1" customHeight="1">
      <c r="C730" s="955"/>
      <c r="D730" s="959" t="s">
        <v>31</v>
      </c>
      <c r="E730" s="960"/>
      <c r="F730" s="961" t="s">
        <v>7</v>
      </c>
      <c r="G730" s="962"/>
      <c r="H730" s="962"/>
      <c r="I730" s="962"/>
      <c r="J730" s="962"/>
      <c r="K730" s="963"/>
      <c r="O730" s="772"/>
    </row>
    <row r="731" spans="1:17" ht="15" hidden="1" customHeight="1" thickBot="1">
      <c r="C731" s="955"/>
      <c r="D731" s="966" t="s">
        <v>555</v>
      </c>
      <c r="E731" s="967"/>
      <c r="F731" s="968" t="s">
        <v>32</v>
      </c>
      <c r="G731" s="969"/>
      <c r="H731" s="969"/>
      <c r="I731" s="969"/>
      <c r="J731" s="969"/>
      <c r="K731" s="970"/>
    </row>
    <row r="732" spans="1:17" ht="15" hidden="1" customHeight="1" thickTop="1">
      <c r="C732" s="291"/>
      <c r="D732" s="169" t="s">
        <v>33</v>
      </c>
      <c r="E732" s="269"/>
      <c r="F732" s="979">
        <f>AND(F729="YES",F730="NO",F731="NO")*H727</f>
        <v>0</v>
      </c>
      <c r="G732" s="980"/>
      <c r="H732" s="980"/>
      <c r="I732" s="980"/>
      <c r="J732" s="980"/>
      <c r="K732" s="981"/>
      <c r="M732" s="768"/>
      <c r="N732" s="771"/>
      <c r="O732" s="772"/>
    </row>
    <row r="733" spans="1:17" ht="15" hidden="1" customHeight="1">
      <c r="C733" s="449"/>
      <c r="D733" s="448" t="s">
        <v>34</v>
      </c>
      <c r="E733" s="294"/>
      <c r="F733" s="941">
        <f>AND(F729="NO",F730="YES",F731="NO")*(K727)</f>
        <v>0</v>
      </c>
      <c r="G733" s="942"/>
      <c r="H733" s="942"/>
      <c r="I733" s="942"/>
      <c r="J733" s="942"/>
      <c r="K733" s="943"/>
      <c r="M733" s="768"/>
      <c r="N733" s="771"/>
      <c r="O733" s="772"/>
    </row>
    <row r="734" spans="1:17" ht="15" hidden="1" customHeight="1">
      <c r="C734" s="478"/>
      <c r="D734" s="479" t="s">
        <v>35</v>
      </c>
      <c r="E734" s="480"/>
      <c r="F734" s="974">
        <f>AND(F729="NO",F730="NO",F731="YES")*(H727+K727)/2</f>
        <v>0</v>
      </c>
      <c r="G734" s="1018"/>
      <c r="H734" s="1018"/>
      <c r="I734" s="1018"/>
      <c r="J734" s="1018"/>
      <c r="K734" s="1019"/>
      <c r="O734" s="770"/>
    </row>
    <row r="735" spans="1:17" ht="15" hidden="1" customHeight="1" thickTop="1">
      <c r="C735" s="240"/>
      <c r="D735" s="993" t="s">
        <v>163</v>
      </c>
      <c r="E735" s="994"/>
      <c r="F735" s="481"/>
      <c r="G735" s="482"/>
      <c r="H735" s="995">
        <f>SUM(F732:K734)</f>
        <v>0</v>
      </c>
      <c r="I735" s="995"/>
      <c r="J735" s="995"/>
      <c r="K735" s="996"/>
      <c r="O735" s="772"/>
    </row>
    <row r="736" spans="1:17" ht="15" hidden="1" customHeight="1">
      <c r="C736" s="49"/>
      <c r="D736" s="148"/>
      <c r="E736" s="158"/>
      <c r="F736" s="68"/>
      <c r="G736" s="69"/>
      <c r="H736" s="51"/>
      <c r="I736" s="51"/>
      <c r="J736" s="51"/>
      <c r="K736" s="70"/>
    </row>
    <row r="737" spans="3:18" ht="15" hidden="1" customHeight="1">
      <c r="C737" s="37"/>
      <c r="D737" s="149"/>
      <c r="E737" s="71"/>
      <c r="F737" s="71"/>
      <c r="G737" s="72"/>
      <c r="H737" s="243" t="s">
        <v>8</v>
      </c>
      <c r="I737" s="51"/>
      <c r="J737" s="629"/>
      <c r="K737" s="574" t="s">
        <v>9</v>
      </c>
    </row>
    <row r="738" spans="3:18" ht="15" hidden="1" customHeight="1">
      <c r="C738" s="668" t="s">
        <v>165</v>
      </c>
      <c r="D738" s="609" t="s">
        <v>139</v>
      </c>
      <c r="E738" s="1076" t="s">
        <v>663</v>
      </c>
      <c r="F738" s="1077"/>
      <c r="G738" s="630"/>
      <c r="H738" s="666">
        <v>2021</v>
      </c>
      <c r="I738" s="626"/>
      <c r="J738" s="631"/>
      <c r="K738" s="665">
        <v>2022</v>
      </c>
      <c r="N738" s="786"/>
    </row>
    <row r="739" spans="3:18" ht="15" hidden="1" customHeight="1" thickBot="1">
      <c r="C739" s="45"/>
      <c r="D739" s="143" t="s">
        <v>55</v>
      </c>
      <c r="E739" s="1037" t="s">
        <v>56</v>
      </c>
      <c r="F739" s="1038"/>
      <c r="G739" s="1038"/>
      <c r="H739" s="1038"/>
      <c r="I739" s="1039"/>
      <c r="J739" s="1039"/>
      <c r="K739" s="1040"/>
      <c r="N739" s="786"/>
    </row>
    <row r="740" spans="3:18" ht="15" hidden="1" customHeight="1" thickTop="1">
      <c r="C740" s="44">
        <v>100</v>
      </c>
      <c r="D740" s="252" t="s">
        <v>104</v>
      </c>
      <c r="E740" s="641"/>
      <c r="F740" s="253" t="s">
        <v>12</v>
      </c>
      <c r="G740" s="90" t="s">
        <v>13</v>
      </c>
      <c r="H740" s="91"/>
      <c r="I740" s="253" t="s">
        <v>12</v>
      </c>
      <c r="J740" s="93" t="s">
        <v>13</v>
      </c>
      <c r="K740" s="94"/>
      <c r="M740" s="922" t="str">
        <f>IF(AND(H740&lt;&gt;"",H741&lt;&gt;""),"Enter EITHER Profit or Loss in Prior Year Column","")</f>
        <v/>
      </c>
      <c r="N740" s="1244"/>
      <c r="O740" s="1244"/>
      <c r="P740" s="1244"/>
      <c r="Q740" s="1244"/>
      <c r="R740" s="1244"/>
    </row>
    <row r="741" spans="3:18" ht="15" hidden="1" customHeight="1">
      <c r="C741" s="44">
        <v>101</v>
      </c>
      <c r="D741" s="436" t="s">
        <v>140</v>
      </c>
      <c r="E741" s="635"/>
      <c r="F741" s="107" t="s">
        <v>39</v>
      </c>
      <c r="G741" s="275" t="s">
        <v>13</v>
      </c>
      <c r="H741" s="437"/>
      <c r="I741" s="107" t="s">
        <v>39</v>
      </c>
      <c r="J741" s="275" t="s">
        <v>13</v>
      </c>
      <c r="K741" s="438"/>
      <c r="M741" s="918" t="str">
        <f>IF(AND(K740&lt;&gt;"",K741&lt;&gt;""),"Enter EITHER Profit or Loss in Most Recent Year Column","")</f>
        <v/>
      </c>
      <c r="N741" s="921"/>
      <c r="O741" s="921"/>
      <c r="P741" s="921"/>
      <c r="Q741" s="921"/>
      <c r="R741" s="921"/>
    </row>
    <row r="742" spans="3:18" ht="15" hidden="1" customHeight="1">
      <c r="C742" s="44">
        <v>102</v>
      </c>
      <c r="D742" s="436" t="s">
        <v>141</v>
      </c>
      <c r="E742" s="635"/>
      <c r="F742" s="271" t="s">
        <v>12</v>
      </c>
      <c r="G742" s="439" t="s">
        <v>13</v>
      </c>
      <c r="H742" s="254"/>
      <c r="I742" s="271" t="s">
        <v>12</v>
      </c>
      <c r="J742" s="439" t="s">
        <v>13</v>
      </c>
      <c r="K742" s="255"/>
    </row>
    <row r="743" spans="3:18" ht="15" hidden="1" customHeight="1">
      <c r="C743" s="44">
        <v>103</v>
      </c>
      <c r="D743" s="440" t="s">
        <v>142</v>
      </c>
      <c r="E743" s="635"/>
      <c r="F743" s="107" t="s">
        <v>39</v>
      </c>
      <c r="G743" s="76" t="s">
        <v>13</v>
      </c>
      <c r="H743" s="256"/>
      <c r="I743" s="107" t="s">
        <v>39</v>
      </c>
      <c r="J743" s="76" t="s">
        <v>13</v>
      </c>
      <c r="K743" s="257"/>
    </row>
    <row r="744" spans="3:18" ht="15" hidden="1" customHeight="1">
      <c r="C744" s="44">
        <v>104</v>
      </c>
      <c r="D744" s="441" t="s">
        <v>108</v>
      </c>
      <c r="E744" s="1041" t="s">
        <v>143</v>
      </c>
      <c r="F744" s="1042"/>
      <c r="G744" s="442" t="s">
        <v>13</v>
      </c>
      <c r="H744" s="443">
        <f>SUM(H740-H741+H742-H743)</f>
        <v>0</v>
      </c>
      <c r="I744" s="444"/>
      <c r="J744" s="442" t="s">
        <v>13</v>
      </c>
      <c r="K744" s="445">
        <f>SUM(K740-K741+K742-K743)</f>
        <v>0</v>
      </c>
      <c r="M744" s="922" t="str">
        <f>IF(AND(H744&gt;0,H745=""),"Enter Prior Year Distributions on Line 105. If no Distributions, Enter $0.","")</f>
        <v/>
      </c>
      <c r="N744" s="1239"/>
      <c r="O744" s="1239"/>
      <c r="P744" s="1239"/>
      <c r="Q744" s="1239"/>
    </row>
    <row r="745" spans="3:18" ht="15" hidden="1" customHeight="1" thickBot="1">
      <c r="C745" s="44">
        <v>105</v>
      </c>
      <c r="D745" s="446" t="s">
        <v>110</v>
      </c>
      <c r="E745" s="640"/>
      <c r="F745" s="447"/>
      <c r="G745" s="96" t="s">
        <v>13</v>
      </c>
      <c r="H745" s="97"/>
      <c r="I745" s="258"/>
      <c r="J745" s="98" t="s">
        <v>13</v>
      </c>
      <c r="K745" s="99"/>
      <c r="M745" s="918" t="str">
        <f>IF(AND(K744&gt;0,K745=""),"Enter Most Recent Year Distributions on Line 105. If no Distributions, Enter $0","")</f>
        <v/>
      </c>
      <c r="N745" s="1254"/>
      <c r="O745" s="1254"/>
      <c r="P745" s="1254"/>
      <c r="Q745" s="1254"/>
      <c r="R745" s="1254"/>
    </row>
    <row r="746" spans="3:18" ht="15" hidden="1" customHeight="1" thickTop="1">
      <c r="C746" s="77"/>
      <c r="D746" s="1043" t="s">
        <v>144</v>
      </c>
      <c r="E746" s="1044"/>
      <c r="F746" s="1044"/>
      <c r="G746" s="1044"/>
      <c r="H746" s="1044"/>
      <c r="I746" s="1044"/>
      <c r="J746" s="1044"/>
      <c r="K746" s="1045"/>
      <c r="M746" s="1255" t="str">
        <f>IF(AND(K745&lt;&gt;"",K760=""),"Enter Most Recent Year Qualifying Income on Line 105. If no Qualifying Income, Enter $0.","")</f>
        <v/>
      </c>
      <c r="N746" s="925"/>
      <c r="O746" s="925"/>
      <c r="P746" s="925"/>
      <c r="Q746" s="925"/>
      <c r="R746" s="925"/>
    </row>
    <row r="747" spans="3:18" ht="15" hidden="1" customHeight="1">
      <c r="C747" s="77"/>
      <c r="D747" s="1046" t="s">
        <v>638</v>
      </c>
      <c r="E747" s="1047"/>
      <c r="F747" s="1047"/>
      <c r="G747" s="1047"/>
      <c r="H747" s="1047"/>
      <c r="I747" s="1047"/>
      <c r="J747" s="1047"/>
      <c r="K747" s="1048"/>
    </row>
    <row r="748" spans="3:18" ht="15" hidden="1" customHeight="1">
      <c r="C748" s="47"/>
      <c r="D748" s="1049" t="s">
        <v>112</v>
      </c>
      <c r="E748" s="1050"/>
      <c r="F748" s="1050"/>
      <c r="G748" s="1050"/>
      <c r="H748" s="1050"/>
      <c r="I748" s="1050"/>
      <c r="J748" s="1050"/>
      <c r="K748" s="1051"/>
      <c r="M748" s="768"/>
      <c r="N748" s="771"/>
      <c r="O748" s="772"/>
    </row>
    <row r="749" spans="3:18" ht="15" hidden="1" customHeight="1">
      <c r="C749" s="45">
        <v>106</v>
      </c>
      <c r="D749" s="1031" t="s">
        <v>113</v>
      </c>
      <c r="E749" s="1031"/>
      <c r="F749" s="1007" t="s">
        <v>7</v>
      </c>
      <c r="G749" s="1032"/>
      <c r="H749" s="1032"/>
      <c r="I749" s="1032"/>
      <c r="J749" s="1032"/>
      <c r="K749" s="1033"/>
      <c r="M749" s="768"/>
      <c r="N749" s="771"/>
      <c r="O749" s="772"/>
    </row>
    <row r="750" spans="3:18" ht="15" hidden="1" customHeight="1">
      <c r="C750" s="77"/>
      <c r="D750" s="992" t="s">
        <v>114</v>
      </c>
      <c r="E750" s="992"/>
      <c r="F750" s="971" t="s">
        <v>7</v>
      </c>
      <c r="G750" s="982"/>
      <c r="H750" s="982"/>
      <c r="I750" s="982"/>
      <c r="J750" s="982"/>
      <c r="K750" s="983"/>
      <c r="M750" s="768"/>
      <c r="N750" s="769"/>
      <c r="O750" s="770"/>
    </row>
    <row r="751" spans="3:18" ht="15" hidden="1" customHeight="1" thickTop="1">
      <c r="C751" s="291"/>
      <c r="D751" s="448" t="s">
        <v>108</v>
      </c>
      <c r="E751" s="294"/>
      <c r="F751" s="941">
        <f>AND(F749="YES",F750="NO")*H744</f>
        <v>0</v>
      </c>
      <c r="G751" s="942"/>
      <c r="H751" s="942"/>
      <c r="I751" s="942"/>
      <c r="J751" s="942"/>
      <c r="K751" s="943"/>
      <c r="M751" s="768"/>
      <c r="N751" s="771"/>
      <c r="O751" s="772"/>
    </row>
    <row r="752" spans="3:18" ht="15" hidden="1" customHeight="1">
      <c r="C752" s="449"/>
      <c r="D752" s="448" t="s">
        <v>110</v>
      </c>
      <c r="E752" s="294"/>
      <c r="F752" s="941">
        <f>AND(F749="NO",F750="YES")*(H745)</f>
        <v>0</v>
      </c>
      <c r="G752" s="942"/>
      <c r="H752" s="942"/>
      <c r="I752" s="942"/>
      <c r="J752" s="942"/>
      <c r="K752" s="943"/>
      <c r="M752" s="768"/>
      <c r="N752" s="771"/>
      <c r="O752" s="772"/>
    </row>
    <row r="753" spans="1:17" ht="15" hidden="1" customHeight="1">
      <c r="C753" s="45"/>
      <c r="D753" s="153"/>
      <c r="E753" s="159"/>
      <c r="F753" s="450"/>
      <c r="G753" s="451"/>
      <c r="H753" s="451"/>
      <c r="I753" s="451"/>
      <c r="J753" s="451"/>
      <c r="K753" s="452"/>
      <c r="M753" s="768"/>
      <c r="N753" s="771"/>
      <c r="O753" s="772"/>
    </row>
    <row r="754" spans="1:17" ht="15" hidden="1" customHeight="1">
      <c r="C754" s="77"/>
      <c r="D754" s="977" t="s">
        <v>115</v>
      </c>
      <c r="E754" s="1029"/>
      <c r="F754" s="1029"/>
      <c r="G754" s="1029"/>
      <c r="H754" s="1029"/>
      <c r="I754" s="1029"/>
      <c r="J754" s="1029"/>
      <c r="K754" s="1030"/>
    </row>
    <row r="755" spans="1:17" ht="15" hidden="1" customHeight="1">
      <c r="C755" s="45">
        <v>107</v>
      </c>
      <c r="D755" s="1031" t="s">
        <v>113</v>
      </c>
      <c r="E755" s="1031"/>
      <c r="F755" s="1007" t="s">
        <v>7</v>
      </c>
      <c r="G755" s="1032"/>
      <c r="H755" s="1032"/>
      <c r="I755" s="1032"/>
      <c r="J755" s="1032"/>
      <c r="K755" s="1033"/>
      <c r="M755" s="768"/>
      <c r="N755" s="771"/>
      <c r="O755" s="772"/>
    </row>
    <row r="756" spans="1:17" ht="15" hidden="1" customHeight="1">
      <c r="C756" s="77"/>
      <c r="D756" s="1034" t="s">
        <v>114</v>
      </c>
      <c r="E756" s="1034"/>
      <c r="F756" s="971" t="s">
        <v>7</v>
      </c>
      <c r="G756" s="982"/>
      <c r="H756" s="982"/>
      <c r="I756" s="982"/>
      <c r="J756" s="982"/>
      <c r="K756" s="983"/>
      <c r="M756" s="768"/>
      <c r="N756" s="769"/>
      <c r="O756" s="770"/>
    </row>
    <row r="757" spans="1:17" ht="15" hidden="1" customHeight="1" thickTop="1">
      <c r="C757" s="291"/>
      <c r="D757" s="448" t="s">
        <v>108</v>
      </c>
      <c r="E757" s="294"/>
      <c r="F757" s="941">
        <f>AND(F755="YES",F756="NO")*K744</f>
        <v>0</v>
      </c>
      <c r="G757" s="942"/>
      <c r="H757" s="942"/>
      <c r="I757" s="942"/>
      <c r="J757" s="942"/>
      <c r="K757" s="943"/>
      <c r="M757" s="768"/>
      <c r="N757" s="771"/>
      <c r="O757" s="772"/>
    </row>
    <row r="758" spans="1:17" ht="15" hidden="1" customHeight="1">
      <c r="C758" s="449"/>
      <c r="D758" s="448" t="s">
        <v>110</v>
      </c>
      <c r="E758" s="294"/>
      <c r="F758" s="941">
        <f>AND(F755="NO",F756="YES")*(K745)</f>
        <v>0</v>
      </c>
      <c r="G758" s="942"/>
      <c r="H758" s="942"/>
      <c r="I758" s="942"/>
      <c r="J758" s="942"/>
      <c r="K758" s="943"/>
      <c r="M758" s="768"/>
      <c r="N758" s="771"/>
      <c r="O758" s="772"/>
    </row>
    <row r="759" spans="1:17" ht="15" hidden="1" customHeight="1">
      <c r="C759" s="47"/>
      <c r="D759" s="153"/>
      <c r="E759" s="159"/>
      <c r="F759" s="100"/>
      <c r="G759" s="78"/>
      <c r="H759" s="78"/>
      <c r="I759" s="78"/>
      <c r="J759" s="78"/>
      <c r="K759" s="101"/>
      <c r="M759" s="768"/>
      <c r="N759" s="771"/>
      <c r="O759" s="772"/>
    </row>
    <row r="760" spans="1:17" ht="15" hidden="1" customHeight="1">
      <c r="C760" s="44">
        <v>108</v>
      </c>
      <c r="D760" s="453" t="s">
        <v>145</v>
      </c>
      <c r="E760" s="635"/>
      <c r="F760" s="271" t="s">
        <v>12</v>
      </c>
      <c r="G760" s="275" t="s">
        <v>13</v>
      </c>
      <c r="H760" s="261">
        <f>IF(F751+F752&gt;0,F751+F752,0)</f>
        <v>0</v>
      </c>
      <c r="I760" s="271" t="s">
        <v>12</v>
      </c>
      <c r="J760" s="275" t="s">
        <v>13</v>
      </c>
      <c r="K760" s="454">
        <f>IF(F757+F758&gt;0,F757+F758,0)</f>
        <v>0</v>
      </c>
      <c r="M760" s="647"/>
      <c r="N760" s="251"/>
    </row>
    <row r="761" spans="1:17" ht="15" hidden="1" customHeight="1">
      <c r="C761" s="44">
        <v>109</v>
      </c>
      <c r="D761" s="433" t="s">
        <v>146</v>
      </c>
      <c r="E761" s="635"/>
      <c r="F761" s="262" t="s">
        <v>39</v>
      </c>
      <c r="G761" s="434" t="s">
        <v>13</v>
      </c>
      <c r="H761" s="263">
        <f>IF(F751+F752&lt;0,F751+F752,0)</f>
        <v>0</v>
      </c>
      <c r="I761" s="262" t="s">
        <v>39</v>
      </c>
      <c r="J761" s="434" t="s">
        <v>13</v>
      </c>
      <c r="K761" s="455">
        <f>IF(F757+F758&lt;0,F757+F758,0)</f>
        <v>0</v>
      </c>
      <c r="M761" s="755" t="str">
        <f>IF(AND(H744&lt;0,H761=""),"Enter Prior Year Qualifying Losses on Line 93","")</f>
        <v/>
      </c>
      <c r="N761" s="754" t="str">
        <f>IF(AND(K744&lt;0,K761=""),"Enter Most Recent Year Qualifying Losses on Line 93","")</f>
        <v/>
      </c>
    </row>
    <row r="762" spans="1:17" ht="15" hidden="1" customHeight="1">
      <c r="C762" s="44">
        <v>110</v>
      </c>
      <c r="D762" s="456" t="s">
        <v>118</v>
      </c>
      <c r="E762" s="635"/>
      <c r="F762" s="57" t="s">
        <v>12</v>
      </c>
      <c r="G762" s="434" t="s">
        <v>13</v>
      </c>
      <c r="H762" s="264"/>
      <c r="I762" s="57" t="s">
        <v>12</v>
      </c>
      <c r="J762" s="434" t="s">
        <v>13</v>
      </c>
      <c r="K762" s="316"/>
    </row>
    <row r="763" spans="1:17" s="35" customFormat="1" ht="15" hidden="1" customHeight="1">
      <c r="A763" s="108"/>
      <c r="B763" s="108"/>
      <c r="C763" s="44">
        <v>111</v>
      </c>
      <c r="D763" s="944" t="s">
        <v>667</v>
      </c>
      <c r="E763" s="945"/>
      <c r="F763" s="457" t="s">
        <v>147</v>
      </c>
      <c r="G763" s="458" t="s">
        <v>16</v>
      </c>
      <c r="H763" s="459">
        <f>H760+H761+H762</f>
        <v>0</v>
      </c>
      <c r="I763" s="457" t="s">
        <v>147</v>
      </c>
      <c r="J763" s="458" t="s">
        <v>16</v>
      </c>
      <c r="K763" s="459">
        <f>K760+K761+K762</f>
        <v>0</v>
      </c>
      <c r="L763" s="17"/>
      <c r="M763" s="787"/>
      <c r="N763" s="788"/>
      <c r="O763" s="789"/>
      <c r="P763" s="789"/>
      <c r="Q763" s="205"/>
    </row>
    <row r="764" spans="1:17" ht="15" hidden="1" customHeight="1">
      <c r="C764" s="109"/>
      <c r="D764" s="946" t="s">
        <v>148</v>
      </c>
      <c r="E764" s="947"/>
      <c r="F764" s="947"/>
      <c r="G764" s="947"/>
      <c r="H764" s="947"/>
      <c r="I764" s="947"/>
      <c r="J764" s="947"/>
      <c r="K764" s="948"/>
      <c r="N764" s="786"/>
    </row>
    <row r="765" spans="1:17" ht="15" hidden="1" customHeight="1">
      <c r="C765" s="44">
        <v>112</v>
      </c>
      <c r="D765" s="460" t="s">
        <v>149</v>
      </c>
      <c r="E765" s="635"/>
      <c r="F765" s="461" t="s">
        <v>39</v>
      </c>
      <c r="G765" s="275" t="s">
        <v>16</v>
      </c>
      <c r="H765" s="462"/>
      <c r="I765" s="461" t="s">
        <v>39</v>
      </c>
      <c r="J765" s="275" t="s">
        <v>16</v>
      </c>
      <c r="K765" s="463"/>
      <c r="M765" s="1247" t="str">
        <f>IF(AND(H765&lt;&gt;"",H766&lt;&gt;""),"Enter EITHER Income or Loss in Prior Year Column","")</f>
        <v/>
      </c>
      <c r="N765" s="1244"/>
      <c r="O765" s="1244"/>
    </row>
    <row r="766" spans="1:17" ht="15" hidden="1" customHeight="1">
      <c r="C766" s="44">
        <v>113</v>
      </c>
      <c r="D766" s="460" t="s">
        <v>150</v>
      </c>
      <c r="E766" s="635"/>
      <c r="F766" s="271" t="s">
        <v>12</v>
      </c>
      <c r="G766" s="275" t="s">
        <v>16</v>
      </c>
      <c r="H766" s="464"/>
      <c r="I766" s="271" t="s">
        <v>12</v>
      </c>
      <c r="J766" s="275" t="s">
        <v>16</v>
      </c>
      <c r="K766" s="465"/>
      <c r="M766" s="1246" t="str">
        <f>IF(AND(K765&lt;&gt;"",K766&lt;&gt;""),"Enter EITHER Income or Loss in Most Recent Year Column","")</f>
        <v/>
      </c>
      <c r="N766" s="926"/>
      <c r="O766" s="926"/>
    </row>
    <row r="767" spans="1:17" ht="15" hidden="1" customHeight="1">
      <c r="C767" s="44">
        <v>114</v>
      </c>
      <c r="D767" s="460" t="s">
        <v>151</v>
      </c>
      <c r="E767" s="635"/>
      <c r="F767" s="461" t="s">
        <v>39</v>
      </c>
      <c r="G767" s="275" t="s">
        <v>16</v>
      </c>
      <c r="H767" s="462"/>
      <c r="I767" s="461" t="s">
        <v>39</v>
      </c>
      <c r="J767" s="275" t="s">
        <v>16</v>
      </c>
      <c r="K767" s="463"/>
      <c r="N767" s="786"/>
      <c r="O767" s="757" t="s">
        <v>152</v>
      </c>
    </row>
    <row r="768" spans="1:17" ht="15" hidden="1" customHeight="1">
      <c r="C768" s="44">
        <v>115</v>
      </c>
      <c r="D768" s="460" t="s">
        <v>153</v>
      </c>
      <c r="E768" s="635"/>
      <c r="F768" s="271" t="s">
        <v>12</v>
      </c>
      <c r="G768" s="275" t="s">
        <v>16</v>
      </c>
      <c r="H768" s="464"/>
      <c r="I768" s="271" t="s">
        <v>12</v>
      </c>
      <c r="J768" s="275" t="s">
        <v>16</v>
      </c>
      <c r="K768" s="465"/>
      <c r="N768" s="786"/>
    </row>
    <row r="769" spans="1:17" ht="15" hidden="1" customHeight="1">
      <c r="C769" s="44">
        <v>116</v>
      </c>
      <c r="D769" s="460" t="s">
        <v>61</v>
      </c>
      <c r="E769" s="635"/>
      <c r="F769" s="271" t="s">
        <v>12</v>
      </c>
      <c r="G769" s="275" t="s">
        <v>16</v>
      </c>
      <c r="H769" s="464"/>
      <c r="I769" s="271" t="s">
        <v>12</v>
      </c>
      <c r="J769" s="275" t="s">
        <v>16</v>
      </c>
      <c r="K769" s="465"/>
      <c r="N769" s="786"/>
    </row>
    <row r="770" spans="1:17" ht="15" hidden="1" customHeight="1">
      <c r="C770" s="44">
        <v>117</v>
      </c>
      <c r="D770" s="460" t="s">
        <v>60</v>
      </c>
      <c r="E770" s="635"/>
      <c r="F770" s="271" t="s">
        <v>12</v>
      </c>
      <c r="G770" s="434" t="s">
        <v>16</v>
      </c>
      <c r="H770" s="265"/>
      <c r="I770" s="271" t="s">
        <v>12</v>
      </c>
      <c r="J770" s="434" t="s">
        <v>16</v>
      </c>
      <c r="K770" s="466"/>
    </row>
    <row r="771" spans="1:17" ht="15" hidden="1" customHeight="1">
      <c r="C771" s="44">
        <v>118</v>
      </c>
      <c r="D771" s="467" t="s">
        <v>154</v>
      </c>
      <c r="E771" s="635"/>
      <c r="F771" s="271" t="s">
        <v>12</v>
      </c>
      <c r="G771" s="434" t="s">
        <v>16</v>
      </c>
      <c r="H771" s="265"/>
      <c r="I771" s="271" t="s">
        <v>12</v>
      </c>
      <c r="J771" s="434" t="s">
        <v>16</v>
      </c>
      <c r="K771" s="466"/>
    </row>
    <row r="772" spans="1:17" ht="15" hidden="1" customHeight="1">
      <c r="C772" s="44">
        <v>119</v>
      </c>
      <c r="D772" s="467" t="s">
        <v>155</v>
      </c>
      <c r="E772" s="635"/>
      <c r="F772" s="271" t="s">
        <v>12</v>
      </c>
      <c r="G772" s="434" t="s">
        <v>16</v>
      </c>
      <c r="H772" s="265"/>
      <c r="I772" s="271" t="s">
        <v>12</v>
      </c>
      <c r="J772" s="434" t="s">
        <v>16</v>
      </c>
      <c r="K772" s="466"/>
    </row>
    <row r="773" spans="1:17" ht="15" hidden="1" customHeight="1">
      <c r="C773" s="44">
        <v>120</v>
      </c>
      <c r="D773" s="467" t="s">
        <v>156</v>
      </c>
      <c r="E773" s="635"/>
      <c r="F773" s="271" t="s">
        <v>12</v>
      </c>
      <c r="G773" s="434" t="s">
        <v>16</v>
      </c>
      <c r="H773" s="265"/>
      <c r="I773" s="271" t="s">
        <v>12</v>
      </c>
      <c r="J773" s="434" t="s">
        <v>16</v>
      </c>
      <c r="K773" s="466"/>
    </row>
    <row r="774" spans="1:17" s="3" customFormat="1" ht="15" hidden="1" customHeight="1">
      <c r="A774" s="110"/>
      <c r="B774" s="110"/>
      <c r="C774" s="44">
        <v>121</v>
      </c>
      <c r="D774" s="453" t="s">
        <v>157</v>
      </c>
      <c r="E774" s="635"/>
      <c r="F774" s="107" t="s">
        <v>39</v>
      </c>
      <c r="G774" s="434" t="s">
        <v>16</v>
      </c>
      <c r="H774" s="266"/>
      <c r="I774" s="107" t="s">
        <v>39</v>
      </c>
      <c r="J774" s="434" t="s">
        <v>16</v>
      </c>
      <c r="K774" s="468"/>
      <c r="L774" s="17"/>
      <c r="M774" s="755"/>
      <c r="N774" s="754"/>
      <c r="O774" s="790"/>
      <c r="P774" s="790"/>
      <c r="Q774" s="206"/>
    </row>
    <row r="775" spans="1:17" s="3" customFormat="1" ht="30" hidden="1" customHeight="1">
      <c r="A775" s="110"/>
      <c r="B775" s="110"/>
      <c r="C775" s="44">
        <v>122</v>
      </c>
      <c r="D775" s="144" t="s">
        <v>158</v>
      </c>
      <c r="E775" s="635"/>
      <c r="F775" s="107" t="s">
        <v>39</v>
      </c>
      <c r="G775" s="434" t="s">
        <v>16</v>
      </c>
      <c r="H775" s="266"/>
      <c r="I775" s="107" t="s">
        <v>39</v>
      </c>
      <c r="J775" s="434" t="s">
        <v>16</v>
      </c>
      <c r="K775" s="468"/>
      <c r="L775" s="17"/>
      <c r="M775" s="755"/>
      <c r="N775" s="754"/>
      <c r="O775" s="790"/>
      <c r="P775" s="790"/>
      <c r="Q775" s="206"/>
    </row>
    <row r="776" spans="1:17" s="3" customFormat="1" ht="15" hidden="1" customHeight="1">
      <c r="A776" s="110"/>
      <c r="B776" s="110"/>
      <c r="C776" s="267">
        <v>123</v>
      </c>
      <c r="D776" s="469" t="s">
        <v>159</v>
      </c>
      <c r="E776" s="470"/>
      <c r="F776" s="444"/>
      <c r="G776" s="434" t="s">
        <v>16</v>
      </c>
      <c r="H776" s="471">
        <f>(H766-H765-H767+H768+H769+H770+H771+H772+H773-H774-H775)</f>
        <v>0</v>
      </c>
      <c r="I776" s="444"/>
      <c r="J776" s="434" t="s">
        <v>16</v>
      </c>
      <c r="K776" s="472">
        <f>(K766-K765-K767+K768+K769+K770+K771+K772+K773-K774-K775)</f>
        <v>0</v>
      </c>
      <c r="L776" s="17"/>
      <c r="M776" s="755"/>
      <c r="N776" s="754"/>
      <c r="O776" s="790"/>
      <c r="P776" s="790"/>
      <c r="Q776" s="206"/>
    </row>
    <row r="777" spans="1:17" ht="15" hidden="1" customHeight="1">
      <c r="C777" s="267">
        <v>124</v>
      </c>
      <c r="D777" s="473" t="s">
        <v>160</v>
      </c>
      <c r="E777" s="635"/>
      <c r="F777" s="949"/>
      <c r="G777" s="950"/>
      <c r="H777" s="268"/>
      <c r="I777" s="949"/>
      <c r="J777" s="950"/>
      <c r="K777" s="474"/>
      <c r="M777" s="1256" t="str">
        <f>IF(AND(H776&lt;&gt;0,H777=""),"Enter Prior Year Ownership % on Line 124","")</f>
        <v/>
      </c>
      <c r="N777" s="1253"/>
      <c r="O777" s="1253"/>
    </row>
    <row r="778" spans="1:17" s="35" customFormat="1" ht="15" hidden="1" customHeight="1">
      <c r="A778" s="108"/>
      <c r="B778" s="108"/>
      <c r="C778" s="44">
        <v>125</v>
      </c>
      <c r="D778" s="944" t="s">
        <v>668</v>
      </c>
      <c r="E778" s="945"/>
      <c r="F778" s="457" t="s">
        <v>147</v>
      </c>
      <c r="G778" s="434" t="s">
        <v>16</v>
      </c>
      <c r="H778" s="475">
        <f>(H776)*H777</f>
        <v>0</v>
      </c>
      <c r="I778" s="457" t="s">
        <v>147</v>
      </c>
      <c r="J778" s="434" t="s">
        <v>16</v>
      </c>
      <c r="K778" s="459">
        <f>(K776)*K777</f>
        <v>0</v>
      </c>
      <c r="L778" s="17"/>
      <c r="M778" s="1246" t="str">
        <f>IF(AND(K776&lt;&gt;0,K777=""),"Enter Most Recent Year Ownership % on Line 124","")</f>
        <v/>
      </c>
      <c r="N778" s="1252"/>
      <c r="O778" s="1252"/>
      <c r="P778" s="1252"/>
      <c r="Q778" s="205"/>
    </row>
    <row r="779" spans="1:17" ht="15" hidden="1" customHeight="1">
      <c r="C779" s="951" t="s">
        <v>161</v>
      </c>
      <c r="D779" s="952"/>
      <c r="E779" s="952"/>
      <c r="F779" s="952"/>
      <c r="G779" s="952"/>
      <c r="H779" s="952"/>
      <c r="I779" s="952"/>
      <c r="J779" s="952"/>
      <c r="K779" s="953"/>
      <c r="M779" s="807" t="s">
        <v>26</v>
      </c>
      <c r="N779" s="808">
        <f>IF(H780=0,0,K780-H780)</f>
        <v>0</v>
      </c>
    </row>
    <row r="780" spans="1:17" ht="15" hidden="1" customHeight="1" thickBot="1">
      <c r="C780" s="44">
        <v>126</v>
      </c>
      <c r="D780" s="460"/>
      <c r="E780" s="366" t="s">
        <v>119</v>
      </c>
      <c r="F780" s="444"/>
      <c r="G780" s="476" t="s">
        <v>16</v>
      </c>
      <c r="H780" s="320">
        <f>SUM(H763,H778)</f>
        <v>0</v>
      </c>
      <c r="I780" s="318"/>
      <c r="J780" s="476" t="s">
        <v>16</v>
      </c>
      <c r="K780" s="477">
        <f>SUM(K763,K778)</f>
        <v>0</v>
      </c>
      <c r="M780" s="807" t="s">
        <v>28</v>
      </c>
      <c r="N780" s="809">
        <f>IF(H780=0,0,(K780-H780)/H780)</f>
        <v>0</v>
      </c>
    </row>
    <row r="781" spans="1:17" ht="15" hidden="1" customHeight="1" thickTop="1">
      <c r="C781" s="954">
        <v>127</v>
      </c>
      <c r="D781" s="1052" t="s">
        <v>162</v>
      </c>
      <c r="E781" s="1053"/>
      <c r="F781" s="1053"/>
      <c r="G781" s="1053"/>
      <c r="H781" s="1053"/>
      <c r="I781" s="1053"/>
      <c r="J781" s="1053"/>
      <c r="K781" s="1054"/>
      <c r="M781" s="768"/>
      <c r="N781" s="771"/>
      <c r="O781" s="772"/>
    </row>
    <row r="782" spans="1:17" ht="15" hidden="1" customHeight="1">
      <c r="C782" s="955"/>
      <c r="D782" s="959" t="s">
        <v>30</v>
      </c>
      <c r="E782" s="960"/>
      <c r="F782" s="961" t="s">
        <v>7</v>
      </c>
      <c r="G782" s="962"/>
      <c r="H782" s="962"/>
      <c r="I782" s="962"/>
      <c r="J782" s="962"/>
      <c r="K782" s="963"/>
      <c r="M782" s="768"/>
      <c r="N782" s="771"/>
      <c r="O782" s="772"/>
    </row>
    <row r="783" spans="1:17" ht="15" hidden="1" customHeight="1">
      <c r="C783" s="955"/>
      <c r="D783" s="959" t="s">
        <v>31</v>
      </c>
      <c r="E783" s="960"/>
      <c r="F783" s="961" t="s">
        <v>7</v>
      </c>
      <c r="G783" s="962"/>
      <c r="H783" s="962"/>
      <c r="I783" s="962"/>
      <c r="J783" s="962"/>
      <c r="K783" s="963"/>
      <c r="O783" s="772"/>
    </row>
    <row r="784" spans="1:17" ht="15" hidden="1" customHeight="1" thickBot="1">
      <c r="C784" s="955"/>
      <c r="D784" s="966" t="s">
        <v>555</v>
      </c>
      <c r="E784" s="967"/>
      <c r="F784" s="968" t="s">
        <v>32</v>
      </c>
      <c r="G784" s="969"/>
      <c r="H784" s="969"/>
      <c r="I784" s="969"/>
      <c r="J784" s="969"/>
      <c r="K784" s="970"/>
    </row>
    <row r="785" spans="3:18" ht="15" hidden="1" customHeight="1" thickTop="1">
      <c r="C785" s="291"/>
      <c r="D785" s="169" t="s">
        <v>33</v>
      </c>
      <c r="E785" s="269"/>
      <c r="F785" s="979">
        <f>AND(F782="YES",F783="NO",F784="NO")*H780</f>
        <v>0</v>
      </c>
      <c r="G785" s="980"/>
      <c r="H785" s="980"/>
      <c r="I785" s="980"/>
      <c r="J785" s="980"/>
      <c r="K785" s="981"/>
      <c r="M785" s="768"/>
      <c r="N785" s="771"/>
      <c r="O785" s="772"/>
    </row>
    <row r="786" spans="3:18" ht="15" hidden="1" customHeight="1">
      <c r="C786" s="449"/>
      <c r="D786" s="448" t="s">
        <v>34</v>
      </c>
      <c r="E786" s="294"/>
      <c r="F786" s="941">
        <f>AND(F782="NO",F783="YES",F784="NO")*(K780)</f>
        <v>0</v>
      </c>
      <c r="G786" s="942"/>
      <c r="H786" s="942"/>
      <c r="I786" s="942"/>
      <c r="J786" s="942"/>
      <c r="K786" s="943"/>
      <c r="M786" s="768"/>
      <c r="N786" s="771"/>
      <c r="O786" s="772"/>
    </row>
    <row r="787" spans="3:18" ht="15" hidden="1" customHeight="1">
      <c r="C787" s="478"/>
      <c r="D787" s="479" t="s">
        <v>35</v>
      </c>
      <c r="E787" s="480"/>
      <c r="F787" s="974">
        <f>AND(F782="NO",F783="NO",F784="YES")*(H780+K780)/2</f>
        <v>0</v>
      </c>
      <c r="G787" s="1018"/>
      <c r="H787" s="1018"/>
      <c r="I787" s="1018"/>
      <c r="J787" s="1018"/>
      <c r="K787" s="1019"/>
      <c r="O787" s="770"/>
    </row>
    <row r="788" spans="3:18" ht="15" hidden="1" customHeight="1" thickTop="1">
      <c r="C788" s="240"/>
      <c r="D788" s="993" t="s">
        <v>163</v>
      </c>
      <c r="E788" s="994"/>
      <c r="F788" s="481"/>
      <c r="G788" s="482"/>
      <c r="H788" s="995">
        <f>SUM(F785:K787)</f>
        <v>0</v>
      </c>
      <c r="I788" s="995"/>
      <c r="J788" s="995"/>
      <c r="K788" s="996"/>
      <c r="O788" s="772"/>
    </row>
    <row r="789" spans="3:18" ht="15" hidden="1" customHeight="1">
      <c r="C789" s="49"/>
      <c r="D789" s="148"/>
      <c r="E789" s="158"/>
      <c r="F789" s="68"/>
      <c r="G789" s="69"/>
      <c r="H789" s="51"/>
      <c r="I789" s="51"/>
      <c r="J789" s="51"/>
      <c r="K789" s="70"/>
    </row>
    <row r="790" spans="3:18" ht="15" hidden="1" customHeight="1">
      <c r="C790" s="37"/>
      <c r="D790" s="149"/>
      <c r="E790" s="71"/>
      <c r="F790" s="71"/>
      <c r="G790" s="72"/>
      <c r="H790" s="243" t="s">
        <v>8</v>
      </c>
      <c r="I790" s="51"/>
      <c r="J790" s="629"/>
      <c r="K790" s="574" t="s">
        <v>9</v>
      </c>
    </row>
    <row r="791" spans="3:18" ht="15" hidden="1" customHeight="1">
      <c r="C791" s="668" t="s">
        <v>166</v>
      </c>
      <c r="D791" s="609" t="s">
        <v>139</v>
      </c>
      <c r="E791" s="1076" t="s">
        <v>663</v>
      </c>
      <c r="F791" s="1077"/>
      <c r="G791" s="630"/>
      <c r="H791" s="666">
        <v>2021</v>
      </c>
      <c r="I791" s="626"/>
      <c r="J791" s="631"/>
      <c r="K791" s="665">
        <v>2022</v>
      </c>
      <c r="N791" s="786"/>
    </row>
    <row r="792" spans="3:18" ht="15" hidden="1" customHeight="1" thickBot="1">
      <c r="C792" s="45"/>
      <c r="D792" s="143" t="s">
        <v>55</v>
      </c>
      <c r="E792" s="1037" t="s">
        <v>56</v>
      </c>
      <c r="F792" s="1038"/>
      <c r="G792" s="1038"/>
      <c r="H792" s="1038"/>
      <c r="I792" s="1039"/>
      <c r="J792" s="1039"/>
      <c r="K792" s="1040"/>
      <c r="N792" s="786"/>
    </row>
    <row r="793" spans="3:18" ht="15" hidden="1" customHeight="1" thickTop="1">
      <c r="C793" s="44">
        <v>100</v>
      </c>
      <c r="D793" s="252" t="s">
        <v>104</v>
      </c>
      <c r="E793" s="641"/>
      <c r="F793" s="253" t="s">
        <v>12</v>
      </c>
      <c r="G793" s="90" t="s">
        <v>13</v>
      </c>
      <c r="H793" s="91"/>
      <c r="I793" s="253" t="s">
        <v>12</v>
      </c>
      <c r="J793" s="93" t="s">
        <v>13</v>
      </c>
      <c r="K793" s="94"/>
      <c r="M793" s="922" t="str">
        <f>IF(AND(H793&lt;&gt;"",H794&lt;&gt;""),"Enter EITHER Profit or Loss in Prior Year Column","")</f>
        <v/>
      </c>
      <c r="N793" s="1239"/>
      <c r="O793" s="1239"/>
      <c r="P793" s="1239"/>
      <c r="Q793" s="1239"/>
      <c r="R793" s="1239"/>
    </row>
    <row r="794" spans="3:18" ht="15" hidden="1" customHeight="1">
      <c r="C794" s="44">
        <v>101</v>
      </c>
      <c r="D794" s="436" t="s">
        <v>140</v>
      </c>
      <c r="E794" s="635"/>
      <c r="F794" s="107" t="s">
        <v>39</v>
      </c>
      <c r="G794" s="275" t="s">
        <v>13</v>
      </c>
      <c r="H794" s="437"/>
      <c r="I794" s="107" t="s">
        <v>39</v>
      </c>
      <c r="J794" s="275" t="s">
        <v>13</v>
      </c>
      <c r="K794" s="438"/>
      <c r="M794" s="918" t="str">
        <f>IF(AND(K793&lt;&gt;"",K794&lt;&gt;""),"Enter EITHER Profit or Loss in Most Recent Year Column","")</f>
        <v/>
      </c>
      <c r="N794" s="921"/>
      <c r="O794" s="921"/>
      <c r="P794" s="921"/>
      <c r="Q794" s="921"/>
      <c r="R794" s="921"/>
    </row>
    <row r="795" spans="3:18" ht="15" hidden="1" customHeight="1">
      <c r="C795" s="44">
        <v>102</v>
      </c>
      <c r="D795" s="436" t="s">
        <v>141</v>
      </c>
      <c r="E795" s="635"/>
      <c r="F795" s="271" t="s">
        <v>12</v>
      </c>
      <c r="G795" s="439" t="s">
        <v>13</v>
      </c>
      <c r="H795" s="254"/>
      <c r="I795" s="271" t="s">
        <v>12</v>
      </c>
      <c r="J795" s="439" t="s">
        <v>13</v>
      </c>
      <c r="K795" s="255"/>
      <c r="M795" s="768"/>
      <c r="N795" s="811"/>
    </row>
    <row r="796" spans="3:18" ht="15" hidden="1" customHeight="1">
      <c r="C796" s="44">
        <v>103</v>
      </c>
      <c r="D796" s="440" t="s">
        <v>142</v>
      </c>
      <c r="E796" s="635"/>
      <c r="F796" s="107" t="s">
        <v>39</v>
      </c>
      <c r="G796" s="76" t="s">
        <v>13</v>
      </c>
      <c r="H796" s="256"/>
      <c r="I796" s="107" t="s">
        <v>39</v>
      </c>
      <c r="J796" s="76" t="s">
        <v>13</v>
      </c>
      <c r="K796" s="257"/>
      <c r="M796" s="768"/>
      <c r="N796" s="811"/>
    </row>
    <row r="797" spans="3:18" ht="15" hidden="1" customHeight="1">
      <c r="C797" s="44">
        <v>104</v>
      </c>
      <c r="D797" s="441" t="s">
        <v>108</v>
      </c>
      <c r="E797" s="1041" t="s">
        <v>143</v>
      </c>
      <c r="F797" s="1042"/>
      <c r="G797" s="442" t="s">
        <v>13</v>
      </c>
      <c r="H797" s="443">
        <f>SUM(H793-H794+H795-H796)</f>
        <v>0</v>
      </c>
      <c r="I797" s="444"/>
      <c r="J797" s="442" t="s">
        <v>13</v>
      </c>
      <c r="K797" s="445">
        <f>SUM(K793-K794+K795-K796)</f>
        <v>0</v>
      </c>
      <c r="M797" s="922" t="str">
        <f>IF(AND(H797&gt;0,H798=""),"Enter Prior Year Distributions on Line 105. If no Distributions, Enter $0.","")</f>
        <v/>
      </c>
      <c r="N797" s="1239"/>
      <c r="O797" s="1239"/>
      <c r="P797" s="1239"/>
      <c r="Q797" s="1239"/>
      <c r="R797" s="1239"/>
    </row>
    <row r="798" spans="3:18" ht="15" hidden="1" customHeight="1" thickBot="1">
      <c r="C798" s="44">
        <v>105</v>
      </c>
      <c r="D798" s="446" t="s">
        <v>110</v>
      </c>
      <c r="E798" s="640"/>
      <c r="F798" s="447"/>
      <c r="G798" s="96" t="s">
        <v>13</v>
      </c>
      <c r="H798" s="97"/>
      <c r="I798" s="258"/>
      <c r="J798" s="98" t="s">
        <v>13</v>
      </c>
      <c r="K798" s="99"/>
      <c r="M798" s="918" t="str">
        <f>IF(AND(K797&gt;0,K798=""),"Enter Most Recent Year Distributions on Line 105. If no Distributions, Enter $0","")</f>
        <v/>
      </c>
      <c r="N798" s="921"/>
      <c r="O798" s="921"/>
      <c r="P798" s="921"/>
      <c r="Q798" s="921"/>
      <c r="R798" s="921"/>
    </row>
    <row r="799" spans="3:18" ht="15" hidden="1" customHeight="1" thickTop="1">
      <c r="C799" s="77"/>
      <c r="D799" s="1043" t="s">
        <v>144</v>
      </c>
      <c r="E799" s="1044"/>
      <c r="F799" s="1044"/>
      <c r="G799" s="1044"/>
      <c r="H799" s="1044"/>
      <c r="I799" s="1044"/>
      <c r="J799" s="1044"/>
      <c r="K799" s="1045"/>
    </row>
    <row r="800" spans="3:18" ht="15" hidden="1" customHeight="1">
      <c r="C800" s="77"/>
      <c r="D800" s="1046" t="s">
        <v>638</v>
      </c>
      <c r="E800" s="1047"/>
      <c r="F800" s="1047"/>
      <c r="G800" s="1047"/>
      <c r="H800" s="1047"/>
      <c r="I800" s="1047"/>
      <c r="J800" s="1047"/>
      <c r="K800" s="1048"/>
    </row>
    <row r="801" spans="1:17" ht="15" hidden="1" customHeight="1">
      <c r="C801" s="47"/>
      <c r="D801" s="1049" t="s">
        <v>112</v>
      </c>
      <c r="E801" s="1050"/>
      <c r="F801" s="1050"/>
      <c r="G801" s="1050"/>
      <c r="H801" s="1050"/>
      <c r="I801" s="1050"/>
      <c r="J801" s="1050"/>
      <c r="K801" s="1051"/>
      <c r="M801" s="768"/>
      <c r="N801" s="771"/>
      <c r="O801" s="772"/>
    </row>
    <row r="802" spans="1:17" ht="15" hidden="1" customHeight="1">
      <c r="C802" s="45">
        <v>106</v>
      </c>
      <c r="D802" s="1031" t="s">
        <v>113</v>
      </c>
      <c r="E802" s="1031"/>
      <c r="F802" s="1007" t="s">
        <v>7</v>
      </c>
      <c r="G802" s="1032"/>
      <c r="H802" s="1032"/>
      <c r="I802" s="1032"/>
      <c r="J802" s="1032"/>
      <c r="K802" s="1033"/>
      <c r="M802" s="768"/>
      <c r="N802" s="771"/>
      <c r="O802" s="772"/>
    </row>
    <row r="803" spans="1:17" ht="15" hidden="1" customHeight="1">
      <c r="C803" s="77"/>
      <c r="D803" s="992" t="s">
        <v>114</v>
      </c>
      <c r="E803" s="992"/>
      <c r="F803" s="971" t="s">
        <v>7</v>
      </c>
      <c r="G803" s="982"/>
      <c r="H803" s="982"/>
      <c r="I803" s="982"/>
      <c r="J803" s="982"/>
      <c r="K803" s="983"/>
      <c r="M803" s="768"/>
      <c r="N803" s="769"/>
      <c r="O803" s="770"/>
    </row>
    <row r="804" spans="1:17" ht="15" hidden="1" customHeight="1" thickTop="1">
      <c r="C804" s="291"/>
      <c r="D804" s="448" t="s">
        <v>108</v>
      </c>
      <c r="E804" s="294"/>
      <c r="F804" s="941">
        <f>AND(F802="YES",F803="NO")*H797</f>
        <v>0</v>
      </c>
      <c r="G804" s="942"/>
      <c r="H804" s="942"/>
      <c r="I804" s="942"/>
      <c r="J804" s="942"/>
      <c r="K804" s="943"/>
      <c r="M804" s="768"/>
      <c r="N804" s="771"/>
      <c r="O804" s="772"/>
    </row>
    <row r="805" spans="1:17" ht="15" hidden="1" customHeight="1">
      <c r="C805" s="449"/>
      <c r="D805" s="448" t="s">
        <v>110</v>
      </c>
      <c r="E805" s="294"/>
      <c r="F805" s="941">
        <f>AND(F802="NO",F803="YES")*(H798)</f>
        <v>0</v>
      </c>
      <c r="G805" s="942"/>
      <c r="H805" s="942"/>
      <c r="I805" s="942"/>
      <c r="J805" s="942"/>
      <c r="K805" s="943"/>
      <c r="M805" s="768"/>
      <c r="N805" s="771"/>
      <c r="O805" s="772"/>
    </row>
    <row r="806" spans="1:17" ht="15" hidden="1" customHeight="1">
      <c r="C806" s="45"/>
      <c r="D806" s="153"/>
      <c r="E806" s="159"/>
      <c r="F806" s="450"/>
      <c r="G806" s="451"/>
      <c r="H806" s="451"/>
      <c r="I806" s="451"/>
      <c r="J806" s="451"/>
      <c r="K806" s="452"/>
      <c r="M806" s="768"/>
      <c r="N806" s="771"/>
      <c r="O806" s="772"/>
    </row>
    <row r="807" spans="1:17" ht="15" hidden="1" customHeight="1">
      <c r="C807" s="77"/>
      <c r="D807" s="977" t="s">
        <v>115</v>
      </c>
      <c r="E807" s="1029"/>
      <c r="F807" s="1029"/>
      <c r="G807" s="1029"/>
      <c r="H807" s="1029"/>
      <c r="I807" s="1029"/>
      <c r="J807" s="1029"/>
      <c r="K807" s="1030"/>
    </row>
    <row r="808" spans="1:17" ht="15" hidden="1" customHeight="1">
      <c r="C808" s="45">
        <v>107</v>
      </c>
      <c r="D808" s="1031" t="s">
        <v>113</v>
      </c>
      <c r="E808" s="1031"/>
      <c r="F808" s="1007" t="s">
        <v>7</v>
      </c>
      <c r="G808" s="1032"/>
      <c r="H808" s="1032"/>
      <c r="I808" s="1032"/>
      <c r="J808" s="1032"/>
      <c r="K808" s="1033"/>
      <c r="M808" s="768"/>
      <c r="N808" s="771"/>
      <c r="O808" s="772"/>
    </row>
    <row r="809" spans="1:17" ht="15" hidden="1" customHeight="1">
      <c r="C809" s="77"/>
      <c r="D809" s="1034" t="s">
        <v>114</v>
      </c>
      <c r="E809" s="1034"/>
      <c r="F809" s="971" t="s">
        <v>7</v>
      </c>
      <c r="G809" s="982"/>
      <c r="H809" s="982"/>
      <c r="I809" s="982"/>
      <c r="J809" s="982"/>
      <c r="K809" s="983"/>
      <c r="M809" s="768"/>
      <c r="N809" s="769"/>
      <c r="O809" s="770"/>
    </row>
    <row r="810" spans="1:17" ht="15" hidden="1" customHeight="1" thickTop="1">
      <c r="C810" s="291"/>
      <c r="D810" s="448" t="s">
        <v>108</v>
      </c>
      <c r="E810" s="294"/>
      <c r="F810" s="941">
        <f>AND(F808="YES",F809="NO")*K797</f>
        <v>0</v>
      </c>
      <c r="G810" s="942"/>
      <c r="H810" s="942"/>
      <c r="I810" s="942"/>
      <c r="J810" s="942"/>
      <c r="K810" s="943"/>
      <c r="M810" s="768"/>
      <c r="N810" s="771"/>
      <c r="O810" s="772"/>
    </row>
    <row r="811" spans="1:17" ht="15" hidden="1" customHeight="1">
      <c r="C811" s="449"/>
      <c r="D811" s="448" t="s">
        <v>110</v>
      </c>
      <c r="E811" s="294"/>
      <c r="F811" s="941">
        <f>AND(F808="NO",F809="YES")*(K798)</f>
        <v>0</v>
      </c>
      <c r="G811" s="942"/>
      <c r="H811" s="942"/>
      <c r="I811" s="942"/>
      <c r="J811" s="942"/>
      <c r="K811" s="943"/>
      <c r="M811" s="768"/>
      <c r="N811" s="771"/>
      <c r="O811" s="772"/>
    </row>
    <row r="812" spans="1:17" ht="15" hidden="1" customHeight="1">
      <c r="C812" s="47"/>
      <c r="D812" s="153"/>
      <c r="E812" s="159"/>
      <c r="F812" s="100"/>
      <c r="G812" s="78"/>
      <c r="H812" s="78"/>
      <c r="I812" s="78"/>
      <c r="J812" s="78"/>
      <c r="K812" s="101"/>
      <c r="M812" s="768"/>
      <c r="N812" s="771"/>
      <c r="O812" s="772"/>
    </row>
    <row r="813" spans="1:17" ht="15" hidden="1" customHeight="1">
      <c r="C813" s="44">
        <v>108</v>
      </c>
      <c r="D813" s="453" t="s">
        <v>145</v>
      </c>
      <c r="E813" s="635"/>
      <c r="F813" s="271" t="s">
        <v>12</v>
      </c>
      <c r="G813" s="275" t="s">
        <v>13</v>
      </c>
      <c r="H813" s="261">
        <f>IF(F804+F805&gt;0,F804+F805,0)</f>
        <v>0</v>
      </c>
      <c r="I813" s="271" t="s">
        <v>12</v>
      </c>
      <c r="J813" s="275" t="s">
        <v>13</v>
      </c>
      <c r="K813" s="454">
        <f>IF(F810+F811&gt;0,F810+F811,0)</f>
        <v>0</v>
      </c>
      <c r="M813" s="647"/>
      <c r="N813" s="251"/>
    </row>
    <row r="814" spans="1:17" ht="15" hidden="1" customHeight="1">
      <c r="C814" s="44">
        <v>109</v>
      </c>
      <c r="D814" s="433" t="s">
        <v>146</v>
      </c>
      <c r="E814" s="635"/>
      <c r="F814" s="262" t="s">
        <v>39</v>
      </c>
      <c r="G814" s="434" t="s">
        <v>13</v>
      </c>
      <c r="H814" s="263">
        <f>IF(F804+F805&lt;0,F804+F805,0)</f>
        <v>0</v>
      </c>
      <c r="I814" s="262" t="s">
        <v>39</v>
      </c>
      <c r="J814" s="434" t="s">
        <v>13</v>
      </c>
      <c r="K814" s="455">
        <f>IF(F810+F811&lt;0,F810+F811,0)</f>
        <v>0</v>
      </c>
      <c r="M814" s="755" t="str">
        <f>IF(AND(H797&lt;0,H814=""),"Enter Prior Year Qualifying Losses on Line 93","")</f>
        <v/>
      </c>
      <c r="N814" s="754" t="str">
        <f>IF(AND(K797&lt;0,K814=""),"Enter Most Recent Year Qualifying Losses on Line 93","")</f>
        <v/>
      </c>
    </row>
    <row r="815" spans="1:17" ht="15" hidden="1" customHeight="1">
      <c r="C815" s="44">
        <v>110</v>
      </c>
      <c r="D815" s="456" t="s">
        <v>118</v>
      </c>
      <c r="E815" s="635"/>
      <c r="F815" s="57" t="s">
        <v>12</v>
      </c>
      <c r="G815" s="434" t="s">
        <v>13</v>
      </c>
      <c r="H815" s="264"/>
      <c r="I815" s="57" t="s">
        <v>12</v>
      </c>
      <c r="J815" s="434" t="s">
        <v>13</v>
      </c>
      <c r="K815" s="316"/>
    </row>
    <row r="816" spans="1:17" s="35" customFormat="1" ht="15" hidden="1" customHeight="1">
      <c r="A816" s="108"/>
      <c r="B816" s="108"/>
      <c r="C816" s="44">
        <v>111</v>
      </c>
      <c r="D816" s="944" t="s">
        <v>667</v>
      </c>
      <c r="E816" s="945"/>
      <c r="F816" s="457" t="s">
        <v>147</v>
      </c>
      <c r="G816" s="458" t="s">
        <v>16</v>
      </c>
      <c r="H816" s="459">
        <f>H813+H814+H815</f>
        <v>0</v>
      </c>
      <c r="I816" s="457" t="s">
        <v>147</v>
      </c>
      <c r="J816" s="458" t="s">
        <v>16</v>
      </c>
      <c r="K816" s="459">
        <f>K813+K814+K815</f>
        <v>0</v>
      </c>
      <c r="L816" s="17"/>
      <c r="M816" s="787"/>
      <c r="N816" s="788"/>
      <c r="O816" s="789"/>
      <c r="P816" s="789"/>
      <c r="Q816" s="205"/>
    </row>
    <row r="817" spans="1:17" ht="15" hidden="1" customHeight="1">
      <c r="C817" s="109"/>
      <c r="D817" s="946" t="s">
        <v>148</v>
      </c>
      <c r="E817" s="947"/>
      <c r="F817" s="947"/>
      <c r="G817" s="947"/>
      <c r="H817" s="947"/>
      <c r="I817" s="947"/>
      <c r="J817" s="947"/>
      <c r="K817" s="948"/>
      <c r="N817" s="786"/>
    </row>
    <row r="818" spans="1:17" ht="15" hidden="1" customHeight="1">
      <c r="C818" s="44">
        <v>112</v>
      </c>
      <c r="D818" s="460" t="s">
        <v>149</v>
      </c>
      <c r="E818" s="635"/>
      <c r="F818" s="461" t="s">
        <v>39</v>
      </c>
      <c r="G818" s="275" t="s">
        <v>16</v>
      </c>
      <c r="H818" s="462"/>
      <c r="I818" s="461" t="s">
        <v>39</v>
      </c>
      <c r="J818" s="275" t="s">
        <v>16</v>
      </c>
      <c r="K818" s="463"/>
      <c r="M818" s="1247" t="str">
        <f>IF(AND(H818&lt;&gt;"",H819&lt;&gt;""),"Enter EITHER Profit or Loss in Prior Year Column","")</f>
        <v/>
      </c>
      <c r="N818" s="1244"/>
      <c r="O818" s="1244"/>
    </row>
    <row r="819" spans="1:17" ht="15" hidden="1" customHeight="1">
      <c r="C819" s="44">
        <v>113</v>
      </c>
      <c r="D819" s="460" t="s">
        <v>150</v>
      </c>
      <c r="E819" s="635"/>
      <c r="F819" s="271" t="s">
        <v>12</v>
      </c>
      <c r="G819" s="275" t="s">
        <v>16</v>
      </c>
      <c r="H819" s="464"/>
      <c r="I819" s="271" t="s">
        <v>12</v>
      </c>
      <c r="J819" s="275" t="s">
        <v>16</v>
      </c>
      <c r="K819" s="465"/>
      <c r="M819" s="1246" t="str">
        <f>IF(AND(K818&lt;&gt;"",K819&lt;&gt;""),"Enter EITHER Profit or Loss in Most Recent Year Column","")</f>
        <v/>
      </c>
      <c r="N819" s="926"/>
      <c r="O819" s="926"/>
    </row>
    <row r="820" spans="1:17" ht="15" hidden="1" customHeight="1">
      <c r="C820" s="44">
        <v>114</v>
      </c>
      <c r="D820" s="460" t="s">
        <v>151</v>
      </c>
      <c r="E820" s="635"/>
      <c r="F820" s="461" t="s">
        <v>39</v>
      </c>
      <c r="G820" s="275" t="s">
        <v>16</v>
      </c>
      <c r="H820" s="462"/>
      <c r="I820" s="461" t="s">
        <v>39</v>
      </c>
      <c r="J820" s="275" t="s">
        <v>16</v>
      </c>
      <c r="K820" s="463"/>
      <c r="N820" s="786"/>
      <c r="O820" s="757" t="s">
        <v>152</v>
      </c>
    </row>
    <row r="821" spans="1:17" ht="15" hidden="1" customHeight="1">
      <c r="C821" s="44">
        <v>115</v>
      </c>
      <c r="D821" s="460" t="s">
        <v>153</v>
      </c>
      <c r="E821" s="635"/>
      <c r="F821" s="271" t="s">
        <v>12</v>
      </c>
      <c r="G821" s="275" t="s">
        <v>16</v>
      </c>
      <c r="H821" s="464"/>
      <c r="I821" s="271" t="s">
        <v>12</v>
      </c>
      <c r="J821" s="275" t="s">
        <v>16</v>
      </c>
      <c r="K821" s="465"/>
      <c r="N821" s="786"/>
    </row>
    <row r="822" spans="1:17" ht="15" hidden="1" customHeight="1">
      <c r="C822" s="44">
        <v>116</v>
      </c>
      <c r="D822" s="460" t="s">
        <v>61</v>
      </c>
      <c r="E822" s="635"/>
      <c r="F822" s="271" t="s">
        <v>12</v>
      </c>
      <c r="G822" s="275" t="s">
        <v>16</v>
      </c>
      <c r="H822" s="464"/>
      <c r="I822" s="271" t="s">
        <v>12</v>
      </c>
      <c r="J822" s="275" t="s">
        <v>16</v>
      </c>
      <c r="K822" s="465"/>
      <c r="N822" s="786"/>
    </row>
    <row r="823" spans="1:17" ht="15" hidden="1" customHeight="1">
      <c r="C823" s="44">
        <v>117</v>
      </c>
      <c r="D823" s="460" t="s">
        <v>60</v>
      </c>
      <c r="E823" s="635"/>
      <c r="F823" s="271" t="s">
        <v>12</v>
      </c>
      <c r="G823" s="434" t="s">
        <v>16</v>
      </c>
      <c r="H823" s="265"/>
      <c r="I823" s="271" t="s">
        <v>12</v>
      </c>
      <c r="J823" s="434" t="s">
        <v>16</v>
      </c>
      <c r="K823" s="466"/>
    </row>
    <row r="824" spans="1:17" ht="15" hidden="1" customHeight="1">
      <c r="C824" s="44">
        <v>118</v>
      </c>
      <c r="D824" s="467" t="s">
        <v>154</v>
      </c>
      <c r="E824" s="635"/>
      <c r="F824" s="271" t="s">
        <v>12</v>
      </c>
      <c r="G824" s="434" t="s">
        <v>16</v>
      </c>
      <c r="H824" s="265"/>
      <c r="I824" s="271" t="s">
        <v>12</v>
      </c>
      <c r="J824" s="434" t="s">
        <v>16</v>
      </c>
      <c r="K824" s="466"/>
    </row>
    <row r="825" spans="1:17" ht="15" hidden="1" customHeight="1">
      <c r="C825" s="44">
        <v>119</v>
      </c>
      <c r="D825" s="467" t="s">
        <v>155</v>
      </c>
      <c r="E825" s="635"/>
      <c r="F825" s="271" t="s">
        <v>12</v>
      </c>
      <c r="G825" s="434" t="s">
        <v>16</v>
      </c>
      <c r="H825" s="265"/>
      <c r="I825" s="271" t="s">
        <v>12</v>
      </c>
      <c r="J825" s="434" t="s">
        <v>16</v>
      </c>
      <c r="K825" s="466"/>
    </row>
    <row r="826" spans="1:17" ht="15" hidden="1" customHeight="1">
      <c r="C826" s="44">
        <v>120</v>
      </c>
      <c r="D826" s="467" t="s">
        <v>156</v>
      </c>
      <c r="E826" s="635"/>
      <c r="F826" s="271" t="s">
        <v>12</v>
      </c>
      <c r="G826" s="434" t="s">
        <v>16</v>
      </c>
      <c r="H826" s="265"/>
      <c r="I826" s="271" t="s">
        <v>12</v>
      </c>
      <c r="J826" s="434" t="s">
        <v>16</v>
      </c>
      <c r="K826" s="466"/>
    </row>
    <row r="827" spans="1:17" s="3" customFormat="1" ht="15" hidden="1" customHeight="1">
      <c r="A827" s="110"/>
      <c r="B827" s="110"/>
      <c r="C827" s="44">
        <v>121</v>
      </c>
      <c r="D827" s="453" t="s">
        <v>157</v>
      </c>
      <c r="E827" s="635"/>
      <c r="F827" s="107" t="s">
        <v>39</v>
      </c>
      <c r="G827" s="434" t="s">
        <v>16</v>
      </c>
      <c r="H827" s="266"/>
      <c r="I827" s="107" t="s">
        <v>39</v>
      </c>
      <c r="J827" s="434" t="s">
        <v>16</v>
      </c>
      <c r="K827" s="468"/>
      <c r="L827" s="17"/>
      <c r="M827" s="755"/>
      <c r="N827" s="754"/>
      <c r="O827" s="790"/>
      <c r="P827" s="790"/>
      <c r="Q827" s="206"/>
    </row>
    <row r="828" spans="1:17" s="3" customFormat="1" ht="30" hidden="1" customHeight="1">
      <c r="A828" s="110"/>
      <c r="B828" s="110"/>
      <c r="C828" s="44">
        <v>122</v>
      </c>
      <c r="D828" s="144" t="s">
        <v>158</v>
      </c>
      <c r="E828" s="635"/>
      <c r="F828" s="107" t="s">
        <v>39</v>
      </c>
      <c r="G828" s="434" t="s">
        <v>16</v>
      </c>
      <c r="H828" s="266"/>
      <c r="I828" s="107" t="s">
        <v>39</v>
      </c>
      <c r="J828" s="434" t="s">
        <v>16</v>
      </c>
      <c r="K828" s="468"/>
      <c r="L828" s="17"/>
      <c r="M828" s="755"/>
      <c r="N828" s="754"/>
      <c r="O828" s="790"/>
      <c r="P828" s="790"/>
      <c r="Q828" s="206"/>
    </row>
    <row r="829" spans="1:17" s="3" customFormat="1" ht="15" hidden="1" customHeight="1">
      <c r="A829" s="110"/>
      <c r="B829" s="110"/>
      <c r="C829" s="267">
        <v>123</v>
      </c>
      <c r="D829" s="469" t="s">
        <v>159</v>
      </c>
      <c r="E829" s="470"/>
      <c r="F829" s="444"/>
      <c r="G829" s="434" t="s">
        <v>16</v>
      </c>
      <c r="H829" s="471">
        <f>(H819-H818-H820+H821+H822+H823+H824+H825+H826-H827-H828)</f>
        <v>0</v>
      </c>
      <c r="I829" s="444"/>
      <c r="J829" s="434" t="s">
        <v>16</v>
      </c>
      <c r="K829" s="472">
        <f>(K819-K818-K820+K821+K822+K823+K824+K825+K826-K827-K828)</f>
        <v>0</v>
      </c>
      <c r="L829" s="17"/>
      <c r="M829" s="755"/>
      <c r="N829" s="754"/>
      <c r="O829" s="790"/>
      <c r="P829" s="790"/>
      <c r="Q829" s="206"/>
    </row>
    <row r="830" spans="1:17" ht="15" hidden="1" customHeight="1">
      <c r="C830" s="267">
        <v>124</v>
      </c>
      <c r="D830" s="473" t="s">
        <v>160</v>
      </c>
      <c r="E830" s="635"/>
      <c r="F830" s="949"/>
      <c r="G830" s="950"/>
      <c r="H830" s="268"/>
      <c r="I830" s="949"/>
      <c r="J830" s="950"/>
      <c r="K830" s="474"/>
      <c r="M830" s="1247" t="str">
        <f>IF(AND(H829&lt;&gt;0,H830=""),"Enter Prior Year Ownership % on Line 124","")</f>
        <v/>
      </c>
      <c r="N830" s="1253"/>
      <c r="O830" s="1253"/>
    </row>
    <row r="831" spans="1:17" s="35" customFormat="1" ht="15" hidden="1" customHeight="1">
      <c r="A831" s="108"/>
      <c r="B831" s="108"/>
      <c r="C831" s="44">
        <v>125</v>
      </c>
      <c r="D831" s="944" t="s">
        <v>668</v>
      </c>
      <c r="E831" s="945"/>
      <c r="F831" s="457" t="s">
        <v>147</v>
      </c>
      <c r="G831" s="434" t="s">
        <v>16</v>
      </c>
      <c r="H831" s="475">
        <f>(H829)*H830</f>
        <v>0</v>
      </c>
      <c r="I831" s="457" t="s">
        <v>147</v>
      </c>
      <c r="J831" s="434" t="s">
        <v>16</v>
      </c>
      <c r="K831" s="459">
        <f>(K829)*K830</f>
        <v>0</v>
      </c>
      <c r="L831" s="17"/>
      <c r="M831" s="1246" t="str">
        <f>IF(AND(K829&lt;&gt;0,K830=""),"Enter Most Recent Year Ownership % on Line 124","")</f>
        <v/>
      </c>
      <c r="N831" s="1252"/>
      <c r="O831" s="1252"/>
      <c r="P831" s="789"/>
      <c r="Q831" s="205"/>
    </row>
    <row r="832" spans="1:17" ht="15" hidden="1" customHeight="1">
      <c r="C832" s="951" t="s">
        <v>161</v>
      </c>
      <c r="D832" s="952"/>
      <c r="E832" s="952"/>
      <c r="F832" s="952"/>
      <c r="G832" s="952"/>
      <c r="H832" s="952"/>
      <c r="I832" s="952"/>
      <c r="J832" s="952"/>
      <c r="K832" s="953"/>
      <c r="M832" s="807" t="s">
        <v>26</v>
      </c>
      <c r="N832" s="808">
        <f>IF(H833=0,0,K833-H833)</f>
        <v>0</v>
      </c>
    </row>
    <row r="833" spans="3:18" ht="15" hidden="1" customHeight="1" thickBot="1">
      <c r="C833" s="44">
        <v>126</v>
      </c>
      <c r="D833" s="460"/>
      <c r="E833" s="366" t="s">
        <v>119</v>
      </c>
      <c r="F833" s="444"/>
      <c r="G833" s="476" t="s">
        <v>16</v>
      </c>
      <c r="H833" s="320">
        <f>SUM(H816,H831)</f>
        <v>0</v>
      </c>
      <c r="I833" s="318"/>
      <c r="J833" s="476" t="s">
        <v>16</v>
      </c>
      <c r="K833" s="477">
        <f>SUM(K816,K831)</f>
        <v>0</v>
      </c>
      <c r="M833" s="807" t="s">
        <v>28</v>
      </c>
      <c r="N833" s="809">
        <f>IF(H833=0,0,(K833-H833)/H833)</f>
        <v>0</v>
      </c>
    </row>
    <row r="834" spans="3:18" ht="15" hidden="1" customHeight="1" thickTop="1">
      <c r="C834" s="954">
        <v>127</v>
      </c>
      <c r="D834" s="1052" t="s">
        <v>162</v>
      </c>
      <c r="E834" s="1053"/>
      <c r="F834" s="1053"/>
      <c r="G834" s="1053"/>
      <c r="H834" s="1053"/>
      <c r="I834" s="1053"/>
      <c r="J834" s="1053"/>
      <c r="K834" s="1054"/>
      <c r="M834" s="768"/>
      <c r="N834" s="771"/>
      <c r="O834" s="772"/>
    </row>
    <row r="835" spans="3:18" ht="15" hidden="1" customHeight="1">
      <c r="C835" s="955"/>
      <c r="D835" s="959" t="s">
        <v>30</v>
      </c>
      <c r="E835" s="960"/>
      <c r="F835" s="961" t="s">
        <v>7</v>
      </c>
      <c r="G835" s="962"/>
      <c r="H835" s="962"/>
      <c r="I835" s="962"/>
      <c r="J835" s="962"/>
      <c r="K835" s="963"/>
      <c r="M835" s="768"/>
      <c r="N835" s="771"/>
      <c r="O835" s="772"/>
    </row>
    <row r="836" spans="3:18" ht="15" hidden="1" customHeight="1">
      <c r="C836" s="955"/>
      <c r="D836" s="959" t="s">
        <v>31</v>
      </c>
      <c r="E836" s="960"/>
      <c r="F836" s="961" t="s">
        <v>7</v>
      </c>
      <c r="G836" s="962"/>
      <c r="H836" s="962"/>
      <c r="I836" s="962"/>
      <c r="J836" s="962"/>
      <c r="K836" s="963"/>
      <c r="O836" s="772"/>
    </row>
    <row r="837" spans="3:18" ht="15" hidden="1" customHeight="1" thickBot="1">
      <c r="C837" s="955"/>
      <c r="D837" s="966" t="s">
        <v>555</v>
      </c>
      <c r="E837" s="967"/>
      <c r="F837" s="968" t="s">
        <v>32</v>
      </c>
      <c r="G837" s="969"/>
      <c r="H837" s="969"/>
      <c r="I837" s="969"/>
      <c r="J837" s="969"/>
      <c r="K837" s="970"/>
    </row>
    <row r="838" spans="3:18" ht="15" hidden="1" customHeight="1" thickTop="1">
      <c r="C838" s="291"/>
      <c r="D838" s="169" t="s">
        <v>33</v>
      </c>
      <c r="E838" s="269"/>
      <c r="F838" s="979">
        <f>AND(F835="YES",F836="NO",F837="NO")*H833</f>
        <v>0</v>
      </c>
      <c r="G838" s="980"/>
      <c r="H838" s="980"/>
      <c r="I838" s="980"/>
      <c r="J838" s="980"/>
      <c r="K838" s="981"/>
      <c r="M838" s="768"/>
      <c r="N838" s="771"/>
      <c r="O838" s="772"/>
    </row>
    <row r="839" spans="3:18" ht="15" hidden="1" customHeight="1">
      <c r="C839" s="449"/>
      <c r="D839" s="448" t="s">
        <v>34</v>
      </c>
      <c r="E839" s="294"/>
      <c r="F839" s="941">
        <f>AND(F835="NO",F836="YES",F837="NO")*(K833)</f>
        <v>0</v>
      </c>
      <c r="G839" s="942"/>
      <c r="H839" s="942"/>
      <c r="I839" s="942"/>
      <c r="J839" s="942"/>
      <c r="K839" s="943"/>
      <c r="M839" s="768"/>
      <c r="N839" s="771"/>
      <c r="O839" s="772"/>
    </row>
    <row r="840" spans="3:18" ht="15" hidden="1" customHeight="1">
      <c r="C840" s="478"/>
      <c r="D840" s="479" t="s">
        <v>35</v>
      </c>
      <c r="E840" s="480"/>
      <c r="F840" s="974">
        <f>AND(F835="NO",F836="NO",F837="YES")*(H833+K833)/2</f>
        <v>0</v>
      </c>
      <c r="G840" s="1018"/>
      <c r="H840" s="1018"/>
      <c r="I840" s="1018"/>
      <c r="J840" s="1018"/>
      <c r="K840" s="1019"/>
      <c r="O840" s="770"/>
    </row>
    <row r="841" spans="3:18" ht="15" hidden="1" customHeight="1" thickTop="1">
      <c r="C841" s="240"/>
      <c r="D841" s="993" t="s">
        <v>163</v>
      </c>
      <c r="E841" s="994"/>
      <c r="F841" s="481"/>
      <c r="G841" s="482"/>
      <c r="H841" s="995">
        <f>SUM(F838:K840)</f>
        <v>0</v>
      </c>
      <c r="I841" s="995"/>
      <c r="J841" s="995"/>
      <c r="K841" s="996"/>
      <c r="O841" s="772"/>
    </row>
    <row r="842" spans="3:18" ht="15" hidden="1" customHeight="1">
      <c r="C842" s="49"/>
      <c r="D842" s="148"/>
      <c r="E842" s="158"/>
      <c r="F842" s="68"/>
      <c r="G842" s="69"/>
      <c r="H842" s="51"/>
      <c r="I842" s="51"/>
      <c r="J842" s="51"/>
      <c r="K842" s="70"/>
    </row>
    <row r="843" spans="3:18" ht="15" hidden="1" customHeight="1">
      <c r="C843" s="37"/>
      <c r="D843" s="149"/>
      <c r="E843" s="71"/>
      <c r="F843" s="71"/>
      <c r="G843" s="72"/>
      <c r="H843" s="243" t="s">
        <v>8</v>
      </c>
      <c r="I843" s="51"/>
      <c r="J843" s="629"/>
      <c r="K843" s="574" t="s">
        <v>9</v>
      </c>
    </row>
    <row r="844" spans="3:18" ht="15" hidden="1" customHeight="1">
      <c r="C844" s="668" t="s">
        <v>167</v>
      </c>
      <c r="D844" s="609" t="s">
        <v>139</v>
      </c>
      <c r="E844" s="1076" t="s">
        <v>663</v>
      </c>
      <c r="F844" s="1077"/>
      <c r="G844" s="630"/>
      <c r="H844" s="666">
        <v>2021</v>
      </c>
      <c r="I844" s="626"/>
      <c r="J844" s="631"/>
      <c r="K844" s="665">
        <v>2022</v>
      </c>
      <c r="N844" s="786"/>
    </row>
    <row r="845" spans="3:18" ht="15" hidden="1" customHeight="1" thickBot="1">
      <c r="C845" s="45"/>
      <c r="D845" s="143" t="s">
        <v>55</v>
      </c>
      <c r="E845" s="1037" t="s">
        <v>56</v>
      </c>
      <c r="F845" s="1038"/>
      <c r="G845" s="1038"/>
      <c r="H845" s="1038"/>
      <c r="I845" s="1039"/>
      <c r="J845" s="1039"/>
      <c r="K845" s="1040"/>
      <c r="N845" s="786"/>
    </row>
    <row r="846" spans="3:18" ht="15" hidden="1" customHeight="1" thickTop="1">
      <c r="C846" s="44">
        <v>100</v>
      </c>
      <c r="D846" s="252" t="s">
        <v>104</v>
      </c>
      <c r="E846" s="641"/>
      <c r="F846" s="253" t="s">
        <v>12</v>
      </c>
      <c r="G846" s="90" t="s">
        <v>13</v>
      </c>
      <c r="H846" s="91"/>
      <c r="I846" s="253" t="s">
        <v>12</v>
      </c>
      <c r="J846" s="93" t="s">
        <v>13</v>
      </c>
      <c r="K846" s="94"/>
      <c r="M846" s="922" t="str">
        <f>IF(AND(H846&lt;&gt;"",H847&lt;&gt;""),"Enter EITHER Profit or Loss in Prior Year Column","")</f>
        <v/>
      </c>
      <c r="N846" s="1244"/>
      <c r="O846" s="1244"/>
      <c r="P846" s="1244"/>
      <c r="Q846" s="1244"/>
      <c r="R846" s="1244"/>
    </row>
    <row r="847" spans="3:18" ht="15" hidden="1" customHeight="1">
      <c r="C847" s="44">
        <v>101</v>
      </c>
      <c r="D847" s="436" t="s">
        <v>140</v>
      </c>
      <c r="E847" s="635"/>
      <c r="F847" s="107" t="s">
        <v>39</v>
      </c>
      <c r="G847" s="275" t="s">
        <v>13</v>
      </c>
      <c r="H847" s="437"/>
      <c r="I847" s="107" t="s">
        <v>39</v>
      </c>
      <c r="J847" s="275" t="s">
        <v>13</v>
      </c>
      <c r="K847" s="438"/>
      <c r="M847" s="918" t="str">
        <f>IF(AND(K846&lt;&gt;"",K847&lt;&gt;""),"Enter EITHER Profit or Loss in Most Recent Year Column","")</f>
        <v/>
      </c>
      <c r="N847" s="926"/>
      <c r="O847" s="926"/>
      <c r="P847" s="926"/>
      <c r="Q847" s="926"/>
      <c r="R847" s="926"/>
    </row>
    <row r="848" spans="3:18" ht="15" hidden="1" customHeight="1">
      <c r="C848" s="44">
        <v>102</v>
      </c>
      <c r="D848" s="436" t="s">
        <v>141</v>
      </c>
      <c r="E848" s="635"/>
      <c r="F848" s="271" t="s">
        <v>12</v>
      </c>
      <c r="G848" s="439" t="s">
        <v>13</v>
      </c>
      <c r="H848" s="254"/>
      <c r="I848" s="271" t="s">
        <v>12</v>
      </c>
      <c r="J848" s="439" t="s">
        <v>13</v>
      </c>
      <c r="K848" s="255"/>
      <c r="M848" s="768"/>
    </row>
    <row r="849" spans="3:18" ht="15" hidden="1" customHeight="1">
      <c r="C849" s="44">
        <v>103</v>
      </c>
      <c r="D849" s="440" t="s">
        <v>142</v>
      </c>
      <c r="E849" s="635"/>
      <c r="F849" s="107" t="s">
        <v>39</v>
      </c>
      <c r="G849" s="76" t="s">
        <v>13</v>
      </c>
      <c r="H849" s="256"/>
      <c r="I849" s="107" t="s">
        <v>39</v>
      </c>
      <c r="J849" s="76" t="s">
        <v>13</v>
      </c>
      <c r="K849" s="257"/>
      <c r="M849" s="768"/>
    </row>
    <row r="850" spans="3:18" ht="15" hidden="1" customHeight="1">
      <c r="C850" s="44">
        <v>104</v>
      </c>
      <c r="D850" s="441" t="s">
        <v>108</v>
      </c>
      <c r="E850" s="1041" t="s">
        <v>143</v>
      </c>
      <c r="F850" s="1042"/>
      <c r="G850" s="442" t="s">
        <v>13</v>
      </c>
      <c r="H850" s="443">
        <f>SUM(H846-H847+H848-H849)</f>
        <v>0</v>
      </c>
      <c r="I850" s="444"/>
      <c r="J850" s="442" t="s">
        <v>13</v>
      </c>
      <c r="K850" s="445">
        <f>SUM(K846-K847+K848-K849)</f>
        <v>0</v>
      </c>
      <c r="M850" s="922" t="str">
        <f>IF(AND(H850&gt;0,H851=""),"Enter Prior Year Distributions on Line 105 If no Distributions, Enter $0.","")</f>
        <v/>
      </c>
      <c r="N850" s="1238"/>
      <c r="O850" s="1238"/>
      <c r="P850" s="1238"/>
      <c r="Q850" s="1238"/>
      <c r="R850" s="1238"/>
    </row>
    <row r="851" spans="3:18" ht="15" hidden="1" customHeight="1" thickBot="1">
      <c r="C851" s="44">
        <v>105</v>
      </c>
      <c r="D851" s="446" t="s">
        <v>110</v>
      </c>
      <c r="E851" s="640"/>
      <c r="F851" s="447"/>
      <c r="G851" s="96" t="s">
        <v>13</v>
      </c>
      <c r="H851" s="97"/>
      <c r="I851" s="258"/>
      <c r="J851" s="98" t="s">
        <v>13</v>
      </c>
      <c r="K851" s="99"/>
      <c r="M851" s="918" t="str">
        <f>IF(AND(K850&gt;0,K851=""),"Enter Most Recent Year Distributions on Line 105. If no Distributions, Enter $0","")</f>
        <v/>
      </c>
      <c r="N851" s="925"/>
      <c r="O851" s="925"/>
      <c r="P851" s="925"/>
      <c r="Q851" s="925"/>
      <c r="R851" s="925"/>
    </row>
    <row r="852" spans="3:18" ht="15" hidden="1" customHeight="1" thickTop="1">
      <c r="C852" s="77"/>
      <c r="D852" s="1043" t="s">
        <v>144</v>
      </c>
      <c r="E852" s="1044"/>
      <c r="F852" s="1044"/>
      <c r="G852" s="1044"/>
      <c r="H852" s="1044"/>
      <c r="I852" s="1044"/>
      <c r="J852" s="1044"/>
      <c r="K852" s="1045"/>
    </row>
    <row r="853" spans="3:18" ht="15" hidden="1" customHeight="1">
      <c r="C853" s="77"/>
      <c r="D853" s="1046" t="s">
        <v>638</v>
      </c>
      <c r="E853" s="1047"/>
      <c r="F853" s="1047"/>
      <c r="G853" s="1047"/>
      <c r="H853" s="1047"/>
      <c r="I853" s="1047"/>
      <c r="J853" s="1047"/>
      <c r="K853" s="1048"/>
    </row>
    <row r="854" spans="3:18" ht="15" hidden="1" customHeight="1">
      <c r="C854" s="47"/>
      <c r="D854" s="1049" t="s">
        <v>112</v>
      </c>
      <c r="E854" s="1050"/>
      <c r="F854" s="1050"/>
      <c r="G854" s="1050"/>
      <c r="H854" s="1050"/>
      <c r="I854" s="1050"/>
      <c r="J854" s="1050"/>
      <c r="K854" s="1051"/>
      <c r="M854" s="768"/>
      <c r="N854" s="771"/>
      <c r="O854" s="772"/>
    </row>
    <row r="855" spans="3:18" ht="15" hidden="1" customHeight="1">
      <c r="C855" s="45">
        <v>106</v>
      </c>
      <c r="D855" s="1031" t="s">
        <v>113</v>
      </c>
      <c r="E855" s="1031"/>
      <c r="F855" s="1007" t="s">
        <v>7</v>
      </c>
      <c r="G855" s="1032"/>
      <c r="H855" s="1032"/>
      <c r="I855" s="1032"/>
      <c r="J855" s="1032"/>
      <c r="K855" s="1033"/>
      <c r="M855" s="768"/>
      <c r="N855" s="771"/>
      <c r="O855" s="772"/>
    </row>
    <row r="856" spans="3:18" ht="15" hidden="1" customHeight="1">
      <c r="C856" s="77"/>
      <c r="D856" s="992" t="s">
        <v>114</v>
      </c>
      <c r="E856" s="992"/>
      <c r="F856" s="971" t="s">
        <v>7</v>
      </c>
      <c r="G856" s="982"/>
      <c r="H856" s="982"/>
      <c r="I856" s="982"/>
      <c r="J856" s="982"/>
      <c r="K856" s="983"/>
      <c r="M856" s="768"/>
      <c r="N856" s="769"/>
      <c r="O856" s="770"/>
    </row>
    <row r="857" spans="3:18" ht="15" hidden="1" customHeight="1" thickTop="1">
      <c r="C857" s="291"/>
      <c r="D857" s="448" t="s">
        <v>108</v>
      </c>
      <c r="E857" s="294"/>
      <c r="F857" s="941">
        <f>AND(F855="YES",F856="NO")*H850</f>
        <v>0</v>
      </c>
      <c r="G857" s="942"/>
      <c r="H857" s="942"/>
      <c r="I857" s="942"/>
      <c r="J857" s="942"/>
      <c r="K857" s="943"/>
      <c r="M857" s="768"/>
      <c r="N857" s="771"/>
      <c r="O857" s="772"/>
    </row>
    <row r="858" spans="3:18" ht="15" hidden="1" customHeight="1">
      <c r="C858" s="449"/>
      <c r="D858" s="448" t="s">
        <v>110</v>
      </c>
      <c r="E858" s="294"/>
      <c r="F858" s="941">
        <f>AND(F855="NO",F856="YES")*(H851)</f>
        <v>0</v>
      </c>
      <c r="G858" s="942"/>
      <c r="H858" s="942"/>
      <c r="I858" s="942"/>
      <c r="J858" s="942"/>
      <c r="K858" s="943"/>
      <c r="M858" s="768"/>
      <c r="N858" s="771"/>
      <c r="O858" s="772"/>
    </row>
    <row r="859" spans="3:18" ht="15" hidden="1" customHeight="1">
      <c r="C859" s="45"/>
      <c r="D859" s="153"/>
      <c r="E859" s="159"/>
      <c r="F859" s="450"/>
      <c r="G859" s="451"/>
      <c r="H859" s="451"/>
      <c r="I859" s="451"/>
      <c r="J859" s="451"/>
      <c r="K859" s="452"/>
      <c r="M859" s="768"/>
      <c r="N859" s="771"/>
      <c r="O859" s="772"/>
    </row>
    <row r="860" spans="3:18" ht="15" hidden="1" customHeight="1">
      <c r="C860" s="77"/>
      <c r="D860" s="977" t="s">
        <v>115</v>
      </c>
      <c r="E860" s="1029"/>
      <c r="F860" s="1029"/>
      <c r="G860" s="1029"/>
      <c r="H860" s="1029"/>
      <c r="I860" s="1029"/>
      <c r="J860" s="1029"/>
      <c r="K860" s="1030"/>
    </row>
    <row r="861" spans="3:18" ht="15" hidden="1" customHeight="1">
      <c r="C861" s="45">
        <v>107</v>
      </c>
      <c r="D861" s="1031" t="s">
        <v>113</v>
      </c>
      <c r="E861" s="1031"/>
      <c r="F861" s="1007" t="s">
        <v>7</v>
      </c>
      <c r="G861" s="1032"/>
      <c r="H861" s="1032"/>
      <c r="I861" s="1032"/>
      <c r="J861" s="1032"/>
      <c r="K861" s="1033"/>
      <c r="M861" s="768"/>
      <c r="N861" s="771"/>
      <c r="O861" s="772"/>
    </row>
    <row r="862" spans="3:18" ht="15" hidden="1" customHeight="1">
      <c r="C862" s="77"/>
      <c r="D862" s="1034" t="s">
        <v>114</v>
      </c>
      <c r="E862" s="1034"/>
      <c r="F862" s="971" t="s">
        <v>7</v>
      </c>
      <c r="G862" s="982"/>
      <c r="H862" s="982"/>
      <c r="I862" s="982"/>
      <c r="J862" s="982"/>
      <c r="K862" s="983"/>
      <c r="M862" s="768"/>
      <c r="N862" s="769"/>
      <c r="O862" s="770"/>
    </row>
    <row r="863" spans="3:18" ht="15" hidden="1" customHeight="1" thickTop="1">
      <c r="C863" s="291"/>
      <c r="D863" s="448" t="s">
        <v>108</v>
      </c>
      <c r="E863" s="294"/>
      <c r="F863" s="941">
        <f>AND(F861="YES",F862="NO")*K850</f>
        <v>0</v>
      </c>
      <c r="G863" s="942"/>
      <c r="H863" s="942"/>
      <c r="I863" s="942"/>
      <c r="J863" s="942"/>
      <c r="K863" s="943"/>
      <c r="M863" s="768"/>
      <c r="N863" s="771"/>
      <c r="O863" s="772"/>
    </row>
    <row r="864" spans="3:18" ht="15" hidden="1" customHeight="1">
      <c r="C864" s="449"/>
      <c r="D864" s="448" t="s">
        <v>110</v>
      </c>
      <c r="E864" s="294"/>
      <c r="F864" s="941">
        <f>AND(F861="NO",F862="YES")*(K851)</f>
        <v>0</v>
      </c>
      <c r="G864" s="942"/>
      <c r="H864" s="942"/>
      <c r="I864" s="942"/>
      <c r="J864" s="942"/>
      <c r="K864" s="943"/>
      <c r="M864" s="768"/>
      <c r="N864" s="771"/>
      <c r="O864" s="772"/>
    </row>
    <row r="865" spans="1:17" ht="15" hidden="1" customHeight="1">
      <c r="C865" s="47"/>
      <c r="D865" s="153"/>
      <c r="E865" s="159"/>
      <c r="F865" s="100"/>
      <c r="G865" s="78"/>
      <c r="H865" s="78"/>
      <c r="I865" s="78"/>
      <c r="J865" s="78"/>
      <c r="K865" s="101"/>
      <c r="M865" s="768"/>
      <c r="N865" s="771"/>
      <c r="O865" s="772"/>
    </row>
    <row r="866" spans="1:17" ht="15" hidden="1" customHeight="1">
      <c r="C866" s="44">
        <v>108</v>
      </c>
      <c r="D866" s="453" t="s">
        <v>145</v>
      </c>
      <c r="E866" s="635"/>
      <c r="F866" s="271" t="s">
        <v>12</v>
      </c>
      <c r="G866" s="275" t="s">
        <v>13</v>
      </c>
      <c r="H866" s="261">
        <f>IF(F857+F858&gt;0,F857+F858,0)</f>
        <v>0</v>
      </c>
      <c r="I866" s="271" t="s">
        <v>12</v>
      </c>
      <c r="J866" s="275" t="s">
        <v>13</v>
      </c>
      <c r="K866" s="454">
        <f>IF(F863+F864&gt;0,F863+F864,0)</f>
        <v>0</v>
      </c>
      <c r="M866" s="647"/>
      <c r="N866" s="251"/>
    </row>
    <row r="867" spans="1:17" ht="15" hidden="1" customHeight="1">
      <c r="C867" s="44">
        <v>109</v>
      </c>
      <c r="D867" s="433" t="s">
        <v>146</v>
      </c>
      <c r="E867" s="635"/>
      <c r="F867" s="262" t="s">
        <v>39</v>
      </c>
      <c r="G867" s="434" t="s">
        <v>13</v>
      </c>
      <c r="H867" s="263">
        <f>IF(F857+F858&lt;0,F857+F858,0)</f>
        <v>0</v>
      </c>
      <c r="I867" s="262" t="s">
        <v>39</v>
      </c>
      <c r="J867" s="434" t="s">
        <v>13</v>
      </c>
      <c r="K867" s="455">
        <f>IF(F863+F864&lt;0,F863+F864,0)</f>
        <v>0</v>
      </c>
      <c r="M867" s="755" t="str">
        <f>IF(AND(H850&lt;0,H867=""),"Enter Prior Year Qualifying Losses on Line 93","")</f>
        <v/>
      </c>
      <c r="N867" s="754" t="str">
        <f>IF(AND(K850&lt;0,K867=""),"Enter Most Recent Year Qualifying Losses on Line 93","")</f>
        <v/>
      </c>
    </row>
    <row r="868" spans="1:17" ht="15" hidden="1" customHeight="1">
      <c r="C868" s="44">
        <v>110</v>
      </c>
      <c r="D868" s="456" t="s">
        <v>118</v>
      </c>
      <c r="E868" s="635"/>
      <c r="F868" s="57" t="s">
        <v>12</v>
      </c>
      <c r="G868" s="434" t="s">
        <v>13</v>
      </c>
      <c r="H868" s="264"/>
      <c r="I868" s="57" t="s">
        <v>12</v>
      </c>
      <c r="J868" s="434" t="s">
        <v>13</v>
      </c>
      <c r="K868" s="316"/>
    </row>
    <row r="869" spans="1:17" s="35" customFormat="1" ht="15" hidden="1" customHeight="1">
      <c r="A869" s="108"/>
      <c r="B869" s="108"/>
      <c r="C869" s="44">
        <v>111</v>
      </c>
      <c r="D869" s="944" t="s">
        <v>667</v>
      </c>
      <c r="E869" s="945"/>
      <c r="F869" s="457" t="s">
        <v>147</v>
      </c>
      <c r="G869" s="458" t="s">
        <v>16</v>
      </c>
      <c r="H869" s="459">
        <f>H866+H867+H868</f>
        <v>0</v>
      </c>
      <c r="I869" s="457" t="s">
        <v>147</v>
      </c>
      <c r="J869" s="458" t="s">
        <v>16</v>
      </c>
      <c r="K869" s="459">
        <f>K866+K867+K868</f>
        <v>0</v>
      </c>
      <c r="L869" s="17"/>
      <c r="M869" s="787"/>
      <c r="N869" s="788"/>
      <c r="O869" s="789"/>
      <c r="P869" s="789"/>
      <c r="Q869" s="205"/>
    </row>
    <row r="870" spans="1:17" ht="15" hidden="1" customHeight="1">
      <c r="C870" s="109"/>
      <c r="D870" s="946" t="s">
        <v>148</v>
      </c>
      <c r="E870" s="947"/>
      <c r="F870" s="947"/>
      <c r="G870" s="947"/>
      <c r="H870" s="947"/>
      <c r="I870" s="947"/>
      <c r="J870" s="947"/>
      <c r="K870" s="948"/>
      <c r="N870" s="786"/>
    </row>
    <row r="871" spans="1:17" ht="15" hidden="1" customHeight="1">
      <c r="C871" s="44">
        <v>112</v>
      </c>
      <c r="D871" s="460" t="s">
        <v>149</v>
      </c>
      <c r="E871" s="635"/>
      <c r="F871" s="461" t="s">
        <v>39</v>
      </c>
      <c r="G871" s="275" t="s">
        <v>16</v>
      </c>
      <c r="H871" s="462"/>
      <c r="I871" s="461" t="s">
        <v>39</v>
      </c>
      <c r="J871" s="275" t="s">
        <v>16</v>
      </c>
      <c r="K871" s="463"/>
      <c r="M871" s="1247" t="str">
        <f>IF(AND(H871&lt;&gt;"",H872&lt;&gt;""),"Enter EITHER Profit or Loss in Prior Year Column","")</f>
        <v/>
      </c>
      <c r="N871" s="1244"/>
      <c r="O871" s="1244"/>
    </row>
    <row r="872" spans="1:17" ht="15" hidden="1" customHeight="1">
      <c r="C872" s="44">
        <v>113</v>
      </c>
      <c r="D872" s="460" t="s">
        <v>150</v>
      </c>
      <c r="E872" s="635"/>
      <c r="F872" s="271" t="s">
        <v>12</v>
      </c>
      <c r="G872" s="275" t="s">
        <v>16</v>
      </c>
      <c r="H872" s="464"/>
      <c r="I872" s="271" t="s">
        <v>12</v>
      </c>
      <c r="J872" s="275" t="s">
        <v>16</v>
      </c>
      <c r="K872" s="465"/>
      <c r="M872" s="1246" t="str">
        <f>IF(AND(K871&lt;&gt;"",K872&lt;&gt;""),"Enter EITHER Profit or Loss in Most Recent Year Column","")</f>
        <v/>
      </c>
      <c r="N872" s="926"/>
      <c r="O872" s="926"/>
    </row>
    <row r="873" spans="1:17" ht="15" hidden="1" customHeight="1">
      <c r="C873" s="44">
        <v>114</v>
      </c>
      <c r="D873" s="460" t="s">
        <v>151</v>
      </c>
      <c r="E873" s="635"/>
      <c r="F873" s="461" t="s">
        <v>39</v>
      </c>
      <c r="G873" s="275" t="s">
        <v>16</v>
      </c>
      <c r="H873" s="462"/>
      <c r="I873" s="461" t="s">
        <v>39</v>
      </c>
      <c r="J873" s="275" t="s">
        <v>16</v>
      </c>
      <c r="K873" s="463"/>
      <c r="N873" s="786"/>
      <c r="O873" s="757" t="s">
        <v>152</v>
      </c>
    </row>
    <row r="874" spans="1:17" ht="15" hidden="1" customHeight="1">
      <c r="C874" s="44">
        <v>115</v>
      </c>
      <c r="D874" s="460" t="s">
        <v>153</v>
      </c>
      <c r="E874" s="635"/>
      <c r="F874" s="271" t="s">
        <v>12</v>
      </c>
      <c r="G874" s="275" t="s">
        <v>16</v>
      </c>
      <c r="H874" s="464"/>
      <c r="I874" s="271" t="s">
        <v>12</v>
      </c>
      <c r="J874" s="275" t="s">
        <v>16</v>
      </c>
      <c r="K874" s="465"/>
      <c r="N874" s="786"/>
    </row>
    <row r="875" spans="1:17" ht="15" hidden="1" customHeight="1">
      <c r="C875" s="44">
        <v>116</v>
      </c>
      <c r="D875" s="460" t="s">
        <v>61</v>
      </c>
      <c r="E875" s="635"/>
      <c r="F875" s="271" t="s">
        <v>12</v>
      </c>
      <c r="G875" s="275" t="s">
        <v>16</v>
      </c>
      <c r="H875" s="464"/>
      <c r="I875" s="271" t="s">
        <v>12</v>
      </c>
      <c r="J875" s="275" t="s">
        <v>16</v>
      </c>
      <c r="K875" s="465"/>
      <c r="N875" s="786"/>
    </row>
    <row r="876" spans="1:17" ht="15" hidden="1" customHeight="1">
      <c r="C876" s="44">
        <v>117</v>
      </c>
      <c r="D876" s="460" t="s">
        <v>60</v>
      </c>
      <c r="E876" s="635"/>
      <c r="F876" s="271" t="s">
        <v>12</v>
      </c>
      <c r="G876" s="434" t="s">
        <v>16</v>
      </c>
      <c r="H876" s="265"/>
      <c r="I876" s="271" t="s">
        <v>12</v>
      </c>
      <c r="J876" s="434" t="s">
        <v>16</v>
      </c>
      <c r="K876" s="466"/>
    </row>
    <row r="877" spans="1:17" ht="15" hidden="1" customHeight="1">
      <c r="C877" s="44">
        <v>118</v>
      </c>
      <c r="D877" s="467" t="s">
        <v>154</v>
      </c>
      <c r="E877" s="635"/>
      <c r="F877" s="271" t="s">
        <v>12</v>
      </c>
      <c r="G877" s="434" t="s">
        <v>16</v>
      </c>
      <c r="H877" s="265"/>
      <c r="I877" s="271" t="s">
        <v>12</v>
      </c>
      <c r="J877" s="434" t="s">
        <v>16</v>
      </c>
      <c r="K877" s="466"/>
    </row>
    <row r="878" spans="1:17" ht="15" hidden="1" customHeight="1">
      <c r="C878" s="44">
        <v>119</v>
      </c>
      <c r="D878" s="467" t="s">
        <v>155</v>
      </c>
      <c r="E878" s="635"/>
      <c r="F878" s="271" t="s">
        <v>12</v>
      </c>
      <c r="G878" s="434" t="s">
        <v>16</v>
      </c>
      <c r="H878" s="265"/>
      <c r="I878" s="271" t="s">
        <v>12</v>
      </c>
      <c r="J878" s="434" t="s">
        <v>16</v>
      </c>
      <c r="K878" s="466"/>
    </row>
    <row r="879" spans="1:17" ht="15" hidden="1" customHeight="1">
      <c r="C879" s="44">
        <v>120</v>
      </c>
      <c r="D879" s="467" t="s">
        <v>156</v>
      </c>
      <c r="E879" s="635"/>
      <c r="F879" s="271" t="s">
        <v>12</v>
      </c>
      <c r="G879" s="434" t="s">
        <v>16</v>
      </c>
      <c r="H879" s="265"/>
      <c r="I879" s="271" t="s">
        <v>12</v>
      </c>
      <c r="J879" s="434" t="s">
        <v>16</v>
      </c>
      <c r="K879" s="466"/>
    </row>
    <row r="880" spans="1:17" s="3" customFormat="1" ht="15" hidden="1" customHeight="1">
      <c r="A880" s="110"/>
      <c r="B880" s="110"/>
      <c r="C880" s="44">
        <v>121</v>
      </c>
      <c r="D880" s="453" t="s">
        <v>157</v>
      </c>
      <c r="E880" s="635"/>
      <c r="F880" s="107" t="s">
        <v>39</v>
      </c>
      <c r="G880" s="434" t="s">
        <v>16</v>
      </c>
      <c r="H880" s="266"/>
      <c r="I880" s="107" t="s">
        <v>39</v>
      </c>
      <c r="J880" s="434" t="s">
        <v>16</v>
      </c>
      <c r="K880" s="468"/>
      <c r="L880" s="17"/>
      <c r="M880" s="755"/>
      <c r="N880" s="754"/>
      <c r="O880" s="790"/>
      <c r="P880" s="790"/>
      <c r="Q880" s="206"/>
    </row>
    <row r="881" spans="1:17" s="3" customFormat="1" ht="30" hidden="1" customHeight="1">
      <c r="A881" s="110"/>
      <c r="B881" s="110"/>
      <c r="C881" s="44">
        <v>122</v>
      </c>
      <c r="D881" s="144" t="s">
        <v>158</v>
      </c>
      <c r="E881" s="635"/>
      <c r="F881" s="107" t="s">
        <v>39</v>
      </c>
      <c r="G881" s="434" t="s">
        <v>16</v>
      </c>
      <c r="H881" s="266"/>
      <c r="I881" s="107" t="s">
        <v>39</v>
      </c>
      <c r="J881" s="434" t="s">
        <v>16</v>
      </c>
      <c r="K881" s="468"/>
      <c r="L881" s="17"/>
      <c r="M881" s="755"/>
      <c r="N881" s="754"/>
      <c r="O881" s="790"/>
      <c r="P881" s="790"/>
      <c r="Q881" s="206"/>
    </row>
    <row r="882" spans="1:17" s="3" customFormat="1" ht="15" hidden="1" customHeight="1">
      <c r="A882" s="110"/>
      <c r="B882" s="110"/>
      <c r="C882" s="267">
        <v>123</v>
      </c>
      <c r="D882" s="469" t="s">
        <v>159</v>
      </c>
      <c r="E882" s="470"/>
      <c r="F882" s="444"/>
      <c r="G882" s="434" t="s">
        <v>16</v>
      </c>
      <c r="H882" s="471">
        <f>(H872-H871-H873+H874+H875+H876+H877+H878+H879-H880-H881)</f>
        <v>0</v>
      </c>
      <c r="I882" s="444"/>
      <c r="J882" s="434" t="s">
        <v>16</v>
      </c>
      <c r="K882" s="472">
        <f>(K872-K871-K873+K874+K875+K876+K877+K878+K879-K880-K881)</f>
        <v>0</v>
      </c>
      <c r="L882" s="17"/>
      <c r="M882" s="755"/>
      <c r="N882" s="754"/>
      <c r="O882" s="790"/>
      <c r="P882" s="790"/>
      <c r="Q882" s="206"/>
    </row>
    <row r="883" spans="1:17" ht="15" hidden="1" customHeight="1">
      <c r="C883" s="267">
        <v>124</v>
      </c>
      <c r="D883" s="473" t="s">
        <v>160</v>
      </c>
      <c r="E883" s="635"/>
      <c r="F883" s="949"/>
      <c r="G883" s="950"/>
      <c r="H883" s="268"/>
      <c r="I883" s="949"/>
      <c r="J883" s="950"/>
      <c r="K883" s="474"/>
      <c r="M883" s="1247" t="str">
        <f>IF(AND(H882&lt;&gt;0,H883=""),"Enter Prior Year Ownership % on Line 124","")</f>
        <v/>
      </c>
      <c r="N883" s="1253"/>
      <c r="O883" s="1253"/>
    </row>
    <row r="884" spans="1:17" s="35" customFormat="1" ht="15" hidden="1" customHeight="1">
      <c r="A884" s="108"/>
      <c r="B884" s="108"/>
      <c r="C884" s="44">
        <v>125</v>
      </c>
      <c r="D884" s="944" t="s">
        <v>668</v>
      </c>
      <c r="E884" s="945"/>
      <c r="F884" s="457" t="s">
        <v>147</v>
      </c>
      <c r="G884" s="434" t="s">
        <v>16</v>
      </c>
      <c r="H884" s="475">
        <f>(H882)*H883</f>
        <v>0</v>
      </c>
      <c r="I884" s="457" t="s">
        <v>147</v>
      </c>
      <c r="J884" s="434" t="s">
        <v>16</v>
      </c>
      <c r="K884" s="459">
        <f>(K882)*K883</f>
        <v>0</v>
      </c>
      <c r="L884" s="17"/>
      <c r="M884" s="1246" t="str">
        <f>IF(AND(K882&lt;&gt;0,K883=""),"Enter Most Recent Year Ownership % on Line 124","")</f>
        <v/>
      </c>
      <c r="N884" s="1252"/>
      <c r="O884" s="1252"/>
      <c r="P884" s="789"/>
      <c r="Q884" s="205"/>
    </row>
    <row r="885" spans="1:17" ht="15" hidden="1" customHeight="1">
      <c r="C885" s="951" t="s">
        <v>161</v>
      </c>
      <c r="D885" s="952"/>
      <c r="E885" s="952"/>
      <c r="F885" s="952"/>
      <c r="G885" s="952"/>
      <c r="H885" s="952"/>
      <c r="I885" s="952"/>
      <c r="J885" s="952"/>
      <c r="K885" s="953"/>
      <c r="M885" s="807" t="s">
        <v>26</v>
      </c>
      <c r="N885" s="808">
        <f>IF(H886=0,0,K886-H886)</f>
        <v>0</v>
      </c>
    </row>
    <row r="886" spans="1:17" ht="15" hidden="1" customHeight="1" thickBot="1">
      <c r="C886" s="44">
        <v>126</v>
      </c>
      <c r="D886" s="460"/>
      <c r="E886" s="366" t="s">
        <v>119</v>
      </c>
      <c r="F886" s="444"/>
      <c r="G886" s="476" t="s">
        <v>16</v>
      </c>
      <c r="H886" s="320">
        <f>SUM(H869,H884)</f>
        <v>0</v>
      </c>
      <c r="I886" s="318"/>
      <c r="J886" s="476" t="s">
        <v>16</v>
      </c>
      <c r="K886" s="477">
        <f>SUM(K869,K884)</f>
        <v>0</v>
      </c>
      <c r="M886" s="807" t="s">
        <v>28</v>
      </c>
      <c r="N886" s="809">
        <f>IF(H886=0,0,(K886-H886)/H886)</f>
        <v>0</v>
      </c>
    </row>
    <row r="887" spans="1:17" ht="15" hidden="1" customHeight="1" thickTop="1">
      <c r="C887" s="954">
        <v>127</v>
      </c>
      <c r="D887" s="956" t="s">
        <v>162</v>
      </c>
      <c r="E887" s="957"/>
      <c r="F887" s="957"/>
      <c r="G887" s="957"/>
      <c r="H887" s="957"/>
      <c r="I887" s="957"/>
      <c r="J887" s="957"/>
      <c r="K887" s="958"/>
      <c r="M887" s="768"/>
      <c r="N887" s="771"/>
      <c r="O887" s="772"/>
    </row>
    <row r="888" spans="1:17" ht="15" hidden="1" customHeight="1">
      <c r="C888" s="955"/>
      <c r="D888" s="959" t="s">
        <v>30</v>
      </c>
      <c r="E888" s="960"/>
      <c r="F888" s="961" t="s">
        <v>7</v>
      </c>
      <c r="G888" s="962"/>
      <c r="H888" s="962"/>
      <c r="I888" s="962"/>
      <c r="J888" s="962"/>
      <c r="K888" s="963"/>
      <c r="M888" s="768"/>
      <c r="N888" s="771"/>
      <c r="O888" s="772"/>
    </row>
    <row r="889" spans="1:17" ht="15" hidden="1" customHeight="1">
      <c r="C889" s="955"/>
      <c r="D889" s="959" t="s">
        <v>31</v>
      </c>
      <c r="E889" s="960"/>
      <c r="F889" s="961" t="s">
        <v>7</v>
      </c>
      <c r="G889" s="962"/>
      <c r="H889" s="962"/>
      <c r="I889" s="962"/>
      <c r="J889" s="962"/>
      <c r="K889" s="963"/>
      <c r="O889" s="772"/>
    </row>
    <row r="890" spans="1:17" ht="15" hidden="1" customHeight="1" thickBot="1">
      <c r="C890" s="955"/>
      <c r="D890" s="966" t="s">
        <v>555</v>
      </c>
      <c r="E890" s="967"/>
      <c r="F890" s="968" t="s">
        <v>32</v>
      </c>
      <c r="G890" s="969"/>
      <c r="H890" s="969"/>
      <c r="I890" s="969"/>
      <c r="J890" s="969"/>
      <c r="K890" s="970"/>
    </row>
    <row r="891" spans="1:17" ht="15" hidden="1" customHeight="1" thickTop="1">
      <c r="C891" s="291"/>
      <c r="D891" s="169" t="s">
        <v>33</v>
      </c>
      <c r="E891" s="269"/>
      <c r="F891" s="979">
        <f>AND(F888="YES",F889="NO",F890="NO")*H886</f>
        <v>0</v>
      </c>
      <c r="G891" s="980"/>
      <c r="H891" s="980"/>
      <c r="I891" s="980"/>
      <c r="J891" s="980"/>
      <c r="K891" s="981"/>
      <c r="M891" s="768"/>
      <c r="N891" s="771"/>
      <c r="O891" s="772"/>
    </row>
    <row r="892" spans="1:17" ht="15" hidden="1" customHeight="1">
      <c r="C892" s="449"/>
      <c r="D892" s="448" t="s">
        <v>34</v>
      </c>
      <c r="E892" s="294"/>
      <c r="F892" s="941">
        <f>AND(F888="NO",F889="YES",F890="NO")*(K886)</f>
        <v>0</v>
      </c>
      <c r="G892" s="942"/>
      <c r="H892" s="942"/>
      <c r="I892" s="942"/>
      <c r="J892" s="942"/>
      <c r="K892" s="943"/>
      <c r="M892" s="768"/>
      <c r="N892" s="771"/>
      <c r="O892" s="772"/>
    </row>
    <row r="893" spans="1:17" ht="15" hidden="1" customHeight="1">
      <c r="C893" s="478"/>
      <c r="D893" s="479" t="s">
        <v>35</v>
      </c>
      <c r="E893" s="480"/>
      <c r="F893" s="974">
        <f>AND(F888="NO",F889="NO",F890="YES")*(H886+K886)/2</f>
        <v>0</v>
      </c>
      <c r="G893" s="1018"/>
      <c r="H893" s="1018"/>
      <c r="I893" s="1018"/>
      <c r="J893" s="1018"/>
      <c r="K893" s="1019"/>
      <c r="O893" s="770"/>
    </row>
    <row r="894" spans="1:17" ht="15" hidden="1" customHeight="1" thickTop="1">
      <c r="C894" s="240"/>
      <c r="D894" s="993" t="s">
        <v>163</v>
      </c>
      <c r="E894" s="994"/>
      <c r="F894" s="481"/>
      <c r="G894" s="482"/>
      <c r="H894" s="995">
        <f>SUM(F891:K893)</f>
        <v>0</v>
      </c>
      <c r="I894" s="995"/>
      <c r="J894" s="995"/>
      <c r="K894" s="996"/>
      <c r="O894" s="772"/>
    </row>
    <row r="895" spans="1:17" ht="15" hidden="1" customHeight="1">
      <c r="C895" s="49"/>
      <c r="D895" s="148"/>
      <c r="E895" s="158"/>
      <c r="F895" s="68"/>
      <c r="G895" s="69"/>
      <c r="H895" s="51"/>
      <c r="I895" s="51"/>
      <c r="J895" s="51"/>
      <c r="K895" s="70"/>
    </row>
    <row r="896" spans="1:17" ht="15.6">
      <c r="C896" s="298"/>
      <c r="D896" s="483"/>
      <c r="E896" s="484"/>
      <c r="F896" s="484"/>
      <c r="G896" s="485"/>
      <c r="H896" s="243" t="s">
        <v>8</v>
      </c>
      <c r="I896" s="51"/>
      <c r="J896" s="629"/>
      <c r="K896" s="574" t="s">
        <v>9</v>
      </c>
    </row>
    <row r="897" spans="1:92" ht="15" customHeight="1">
      <c r="C897" s="668">
        <v>12</v>
      </c>
      <c r="D897" s="609" t="s">
        <v>168</v>
      </c>
      <c r="E897" s="1076" t="s">
        <v>663</v>
      </c>
      <c r="F897" s="1077"/>
      <c r="G897" s="630"/>
      <c r="H897" s="666">
        <v>2022</v>
      </c>
      <c r="I897" s="626"/>
      <c r="J897" s="631"/>
      <c r="K897" s="665">
        <v>2023</v>
      </c>
      <c r="N897" s="786"/>
    </row>
    <row r="898" spans="1:92" ht="15" customHeight="1">
      <c r="C898" s="45">
        <v>129</v>
      </c>
      <c r="D898" s="143" t="s">
        <v>55</v>
      </c>
      <c r="E898" s="988" t="s">
        <v>56</v>
      </c>
      <c r="F898" s="1003"/>
      <c r="G898" s="1003"/>
      <c r="H898" s="1003"/>
      <c r="I898" s="1003"/>
      <c r="J898" s="1003"/>
      <c r="K898" s="1004"/>
      <c r="N898" s="786"/>
    </row>
    <row r="899" spans="1:92" ht="15" customHeight="1">
      <c r="C899" s="109"/>
      <c r="D899" s="1005" t="s">
        <v>169</v>
      </c>
      <c r="E899" s="1005"/>
      <c r="F899" s="1005"/>
      <c r="G899" s="1005"/>
      <c r="H899" s="1005"/>
      <c r="I899" s="1005"/>
      <c r="J899" s="1005"/>
      <c r="K899" s="1006"/>
    </row>
    <row r="900" spans="1:92" ht="15" customHeight="1">
      <c r="C900" s="112">
        <v>130</v>
      </c>
      <c r="D900" s="154" t="s">
        <v>104</v>
      </c>
      <c r="E900" s="638"/>
      <c r="F900" s="271" t="s">
        <v>12</v>
      </c>
      <c r="G900" s="486" t="s">
        <v>13</v>
      </c>
      <c r="H900" s="487"/>
      <c r="I900" s="271" t="s">
        <v>12</v>
      </c>
      <c r="J900" s="486" t="s">
        <v>13</v>
      </c>
      <c r="K900" s="488"/>
      <c r="M900" s="922" t="str">
        <f>IF(AND(H900&lt;&gt;"",H901&lt;&gt;""),"Enter EITHER Profit or Loss in Prior Year Column","")</f>
        <v/>
      </c>
      <c r="N900" s="1239"/>
      <c r="O900" s="1239"/>
      <c r="P900" s="1239"/>
      <c r="Q900" s="1239"/>
      <c r="R900" s="1239"/>
    </row>
    <row r="901" spans="1:92" ht="15" customHeight="1">
      <c r="C901" s="112">
        <v>131</v>
      </c>
      <c r="D901" s="489" t="s">
        <v>170</v>
      </c>
      <c r="E901" s="638"/>
      <c r="F901" s="107" t="s">
        <v>39</v>
      </c>
      <c r="G901" s="490" t="s">
        <v>13</v>
      </c>
      <c r="H901" s="491"/>
      <c r="I901" s="107" t="s">
        <v>39</v>
      </c>
      <c r="J901" s="490" t="s">
        <v>13</v>
      </c>
      <c r="K901" s="492"/>
      <c r="M901" s="918" t="str">
        <f>IF(AND(K900&lt;&gt;"",K901&lt;&gt;""),"Enter EITHER Profit or Loss in Most Recent Year Column","")</f>
        <v/>
      </c>
      <c r="N901" s="921"/>
      <c r="O901" s="921"/>
      <c r="P901" s="921"/>
      <c r="Q901" s="921"/>
      <c r="R901" s="921"/>
    </row>
    <row r="902" spans="1:92" ht="15" customHeight="1">
      <c r="C902" s="44">
        <v>132</v>
      </c>
      <c r="D902" s="489" t="s">
        <v>106</v>
      </c>
      <c r="E902" s="638"/>
      <c r="F902" s="493" t="s">
        <v>12</v>
      </c>
      <c r="G902" s="490" t="s">
        <v>13</v>
      </c>
      <c r="H902" s="494"/>
      <c r="I902" s="493" t="s">
        <v>12</v>
      </c>
      <c r="J902" s="490" t="s">
        <v>13</v>
      </c>
      <c r="K902" s="495"/>
      <c r="M902" s="768"/>
      <c r="N902" s="811"/>
    </row>
    <row r="903" spans="1:92" ht="15" customHeight="1">
      <c r="C903" s="44">
        <v>133</v>
      </c>
      <c r="D903" s="489" t="s">
        <v>171</v>
      </c>
      <c r="E903" s="638"/>
      <c r="F903" s="107" t="s">
        <v>39</v>
      </c>
      <c r="G903" s="490" t="s">
        <v>13</v>
      </c>
      <c r="H903" s="491"/>
      <c r="I903" s="107" t="s">
        <v>39</v>
      </c>
      <c r="J903" s="490" t="s">
        <v>13</v>
      </c>
      <c r="K903" s="492"/>
      <c r="M903" s="768"/>
      <c r="N903" s="811"/>
    </row>
    <row r="904" spans="1:92" ht="15" customHeight="1">
      <c r="C904" s="45">
        <v>134</v>
      </c>
      <c r="D904" s="496" t="s">
        <v>108</v>
      </c>
      <c r="E904" s="1009" t="s">
        <v>794</v>
      </c>
      <c r="F904" s="1009"/>
      <c r="G904" s="497" t="s">
        <v>13</v>
      </c>
      <c r="H904" s="498">
        <f>SUM(H900-H901+H902-H903)</f>
        <v>0</v>
      </c>
      <c r="I904" s="499"/>
      <c r="J904" s="497" t="s">
        <v>13</v>
      </c>
      <c r="K904" s="500">
        <f>SUM(K900-K901+K902-K903)</f>
        <v>0</v>
      </c>
      <c r="M904" s="922" t="str">
        <f>IF(AND(H904&gt;0,H905=""),"Enter Prior Year Distributions on Line 135. If no Distributions, Enter $0","")</f>
        <v/>
      </c>
      <c r="N904" s="1239"/>
      <c r="O904" s="1239"/>
      <c r="P904" s="1239"/>
      <c r="Q904" s="1239"/>
      <c r="R904" s="1239"/>
    </row>
    <row r="905" spans="1:92" ht="15" customHeight="1">
      <c r="C905" s="73">
        <v>135</v>
      </c>
      <c r="D905" s="501" t="s">
        <v>110</v>
      </c>
      <c r="E905" s="638"/>
      <c r="F905" s="502"/>
      <c r="G905" s="434" t="s">
        <v>13</v>
      </c>
      <c r="H905" s="265"/>
      <c r="I905" s="502"/>
      <c r="J905" s="486" t="s">
        <v>13</v>
      </c>
      <c r="K905" s="466"/>
      <c r="M905" s="918" t="str">
        <f>IF(AND(K904&gt;0,K905=""),"Enter Most Recent Year Distributions on Line 135. If no Distributions, Enter $0.","")</f>
        <v/>
      </c>
      <c r="N905" s="921"/>
      <c r="O905" s="921"/>
      <c r="P905" s="921"/>
      <c r="Q905" s="921"/>
      <c r="R905" s="921"/>
    </row>
    <row r="906" spans="1:92" ht="15" customHeight="1">
      <c r="C906" s="113"/>
      <c r="D906" s="1010" t="s">
        <v>679</v>
      </c>
      <c r="E906" s="1011"/>
      <c r="F906" s="1011"/>
      <c r="G906" s="1011"/>
      <c r="H906" s="1011"/>
      <c r="I906" s="1011"/>
      <c r="J906" s="1011"/>
      <c r="K906" s="1012"/>
    </row>
    <row r="907" spans="1:92" s="19" customFormat="1" ht="15" customHeight="1">
      <c r="A907" s="114"/>
      <c r="B907" s="114"/>
      <c r="C907" s="115"/>
      <c r="D907" s="1013" t="s">
        <v>638</v>
      </c>
      <c r="E907" s="1014"/>
      <c r="F907" s="1014"/>
      <c r="G907" s="1014"/>
      <c r="H907" s="1014"/>
      <c r="I907" s="1014"/>
      <c r="J907" s="1014"/>
      <c r="K907" s="1015"/>
      <c r="L907" s="17"/>
      <c r="M907" s="791"/>
      <c r="N907" s="792"/>
      <c r="O907" s="793"/>
      <c r="P907" s="793"/>
      <c r="Q907" s="207"/>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c r="CM907" s="18"/>
      <c r="CN907" s="18"/>
    </row>
    <row r="908" spans="1:92" ht="15" customHeight="1">
      <c r="C908" s="47"/>
      <c r="D908" s="1035" t="s">
        <v>112</v>
      </c>
      <c r="E908" s="1035"/>
      <c r="F908" s="1035"/>
      <c r="G908" s="1035"/>
      <c r="H908" s="1035"/>
      <c r="I908" s="1035"/>
      <c r="J908" s="1035"/>
      <c r="K908" s="1036"/>
      <c r="M908" s="768"/>
      <c r="N908" s="771"/>
      <c r="O908" s="772"/>
    </row>
    <row r="909" spans="1:92" ht="15" customHeight="1">
      <c r="C909" s="45">
        <v>136</v>
      </c>
      <c r="D909" s="1031" t="s">
        <v>113</v>
      </c>
      <c r="E909" s="1031"/>
      <c r="F909" s="1007" t="s">
        <v>7</v>
      </c>
      <c r="G909" s="1007"/>
      <c r="H909" s="1007"/>
      <c r="I909" s="1007"/>
      <c r="J909" s="1007"/>
      <c r="K909" s="1008"/>
      <c r="M909" s="768"/>
      <c r="N909" s="771"/>
      <c r="O909" s="772"/>
    </row>
    <row r="910" spans="1:92" ht="15" customHeight="1">
      <c r="C910" s="77"/>
      <c r="D910" s="992" t="s">
        <v>114</v>
      </c>
      <c r="E910" s="992"/>
      <c r="F910" s="971" t="s">
        <v>7</v>
      </c>
      <c r="G910" s="971"/>
      <c r="H910" s="971"/>
      <c r="I910" s="971"/>
      <c r="J910" s="971"/>
      <c r="K910" s="972"/>
      <c r="M910" s="768"/>
      <c r="N910" s="769"/>
      <c r="O910" s="770"/>
    </row>
    <row r="911" spans="1:92" ht="15" hidden="1" customHeight="1">
      <c r="C911" s="131"/>
      <c r="D911" s="259" t="s">
        <v>108</v>
      </c>
      <c r="E911" s="222"/>
      <c r="F911" s="974">
        <f>AND(F909="YES",F910="NO")*H904</f>
        <v>0</v>
      </c>
      <c r="G911" s="975"/>
      <c r="H911" s="975"/>
      <c r="I911" s="975"/>
      <c r="J911" s="975"/>
      <c r="K911" s="976"/>
      <c r="M911" s="768"/>
      <c r="N911" s="771"/>
      <c r="O911" s="772"/>
    </row>
    <row r="912" spans="1:92" ht="15" hidden="1" customHeight="1">
      <c r="C912" s="260"/>
      <c r="D912" s="259" t="s">
        <v>110</v>
      </c>
      <c r="E912" s="222"/>
      <c r="F912" s="974">
        <f>AND(F909="NO",F910="YES")*(H905)</f>
        <v>0</v>
      </c>
      <c r="G912" s="975"/>
      <c r="H912" s="975"/>
      <c r="I912" s="975"/>
      <c r="J912" s="975"/>
      <c r="K912" s="976"/>
      <c r="M912" s="768"/>
      <c r="N912" s="771"/>
      <c r="O912" s="772"/>
    </row>
    <row r="913" spans="1:17" ht="15" customHeight="1">
      <c r="C913" s="45"/>
      <c r="D913" s="153"/>
      <c r="E913" s="159"/>
      <c r="F913" s="408"/>
      <c r="G913" s="409"/>
      <c r="H913" s="409"/>
      <c r="I913" s="409"/>
      <c r="J913" s="409"/>
      <c r="K913" s="431"/>
      <c r="M913" s="768"/>
      <c r="N913" s="771"/>
      <c r="O913" s="772"/>
    </row>
    <row r="914" spans="1:17" ht="15" customHeight="1">
      <c r="C914" s="77"/>
      <c r="D914" s="1035" t="s">
        <v>115</v>
      </c>
      <c r="E914" s="1035"/>
      <c r="F914" s="1035"/>
      <c r="G914" s="1035"/>
      <c r="H914" s="1035"/>
      <c r="I914" s="1035"/>
      <c r="J914" s="1035"/>
      <c r="K914" s="1036"/>
    </row>
    <row r="915" spans="1:17" ht="15" customHeight="1">
      <c r="C915" s="45">
        <v>137</v>
      </c>
      <c r="D915" s="1031" t="s">
        <v>113</v>
      </c>
      <c r="E915" s="1031"/>
      <c r="F915" s="1007" t="s">
        <v>7</v>
      </c>
      <c r="G915" s="1007"/>
      <c r="H915" s="1007"/>
      <c r="I915" s="1007"/>
      <c r="J915" s="1007"/>
      <c r="K915" s="1008"/>
      <c r="M915" s="768"/>
      <c r="N915" s="771"/>
      <c r="O915" s="772"/>
    </row>
    <row r="916" spans="1:17" ht="15" customHeight="1">
      <c r="C916" s="77"/>
      <c r="D916" s="992" t="s">
        <v>114</v>
      </c>
      <c r="E916" s="992"/>
      <c r="F916" s="971" t="s">
        <v>7</v>
      </c>
      <c r="G916" s="971"/>
      <c r="H916" s="971"/>
      <c r="I916" s="971"/>
      <c r="J916" s="971"/>
      <c r="K916" s="972"/>
      <c r="M916" s="768"/>
      <c r="N916" s="769"/>
      <c r="O916" s="770"/>
    </row>
    <row r="917" spans="1:17" ht="15" hidden="1" customHeight="1">
      <c r="C917" s="131"/>
      <c r="D917" s="259" t="s">
        <v>108</v>
      </c>
      <c r="E917" s="222"/>
      <c r="F917" s="974">
        <f>AND(F915="YES",F916="NO")*K904</f>
        <v>0</v>
      </c>
      <c r="G917" s="975"/>
      <c r="H917" s="975"/>
      <c r="I917" s="975"/>
      <c r="J917" s="975"/>
      <c r="K917" s="976"/>
      <c r="M917" s="768"/>
      <c r="N917" s="771"/>
      <c r="O917" s="772"/>
    </row>
    <row r="918" spans="1:17" ht="15" hidden="1" customHeight="1">
      <c r="C918" s="260"/>
      <c r="D918" s="259" t="s">
        <v>110</v>
      </c>
      <c r="E918" s="222"/>
      <c r="F918" s="974">
        <f>AND(F915="NO",F916="YES")*(K905)</f>
        <v>0</v>
      </c>
      <c r="G918" s="975"/>
      <c r="H918" s="975"/>
      <c r="I918" s="975"/>
      <c r="J918" s="975"/>
      <c r="K918" s="976"/>
      <c r="M918" s="768"/>
      <c r="N918" s="771"/>
      <c r="O918" s="772"/>
    </row>
    <row r="919" spans="1:17" ht="15" customHeight="1">
      <c r="C919" s="47"/>
      <c r="D919" s="153"/>
      <c r="E919" s="159"/>
      <c r="F919" s="100"/>
      <c r="G919" s="78"/>
      <c r="H919" s="78"/>
      <c r="I919" s="78"/>
      <c r="J919" s="78"/>
      <c r="K919" s="101"/>
      <c r="M919" s="768"/>
      <c r="N919" s="771"/>
      <c r="O919" s="772"/>
    </row>
    <row r="920" spans="1:17" ht="15" customHeight="1">
      <c r="C920" s="65">
        <v>138</v>
      </c>
      <c r="D920" s="503" t="s">
        <v>173</v>
      </c>
      <c r="E920" s="638"/>
      <c r="F920" s="326" t="s">
        <v>12</v>
      </c>
      <c r="G920" s="304" t="s">
        <v>13</v>
      </c>
      <c r="H920" s="413">
        <f>IF(F911+F912&gt;0,F911+F912,0)</f>
        <v>0</v>
      </c>
      <c r="I920" s="326" t="s">
        <v>12</v>
      </c>
      <c r="J920" s="304" t="s">
        <v>13</v>
      </c>
      <c r="K920" s="413">
        <f>IF(F917+F918&gt;0,F917+F918,0)</f>
        <v>0</v>
      </c>
      <c r="M920" s="647"/>
      <c r="N920" s="251"/>
    </row>
    <row r="921" spans="1:17" ht="15" customHeight="1">
      <c r="C921" s="44">
        <v>139</v>
      </c>
      <c r="D921" s="433" t="s">
        <v>146</v>
      </c>
      <c r="E921" s="638"/>
      <c r="F921" s="262" t="s">
        <v>39</v>
      </c>
      <c r="G921" s="434" t="s">
        <v>13</v>
      </c>
      <c r="H921" s="504">
        <f>IF(F911+F912&lt;0,F911+F912,0)</f>
        <v>0</v>
      </c>
      <c r="I921" s="262" t="s">
        <v>39</v>
      </c>
      <c r="J921" s="434" t="s">
        <v>13</v>
      </c>
      <c r="K921" s="504">
        <f>IF(F917+F918&lt;0,F917+I918,0)</f>
        <v>0</v>
      </c>
      <c r="M921" s="647" t="str">
        <f>IF(AND(H904&lt;0,H921=""),"Enter Prior Year Qualifying Losses on Line 120","")</f>
        <v/>
      </c>
      <c r="N921" s="251" t="str">
        <f>IF(AND(K904&lt;0,K921=""),"Enter Most Recent Year Qualifying Losses on Line 120","")</f>
        <v/>
      </c>
    </row>
    <row r="922" spans="1:17" ht="15" customHeight="1">
      <c r="C922" s="112">
        <v>140</v>
      </c>
      <c r="D922" s="343" t="s">
        <v>133</v>
      </c>
      <c r="E922" s="638"/>
      <c r="F922" s="326" t="s">
        <v>12</v>
      </c>
      <c r="G922" s="486" t="s">
        <v>13</v>
      </c>
      <c r="H922" s="505"/>
      <c r="I922" s="326" t="s">
        <v>12</v>
      </c>
      <c r="J922" s="486" t="s">
        <v>13</v>
      </c>
      <c r="K922" s="506"/>
    </row>
    <row r="923" spans="1:17" s="35" customFormat="1" ht="15" customHeight="1">
      <c r="A923" s="108"/>
      <c r="B923" s="108"/>
      <c r="C923" s="44">
        <v>141</v>
      </c>
      <c r="D923" s="1001" t="s">
        <v>667</v>
      </c>
      <c r="E923" s="1002"/>
      <c r="F923" s="507" t="s">
        <v>147</v>
      </c>
      <c r="G923" s="508" t="s">
        <v>16</v>
      </c>
      <c r="H923" s="509">
        <f>H920+H921+H922</f>
        <v>0</v>
      </c>
      <c r="I923" s="507" t="s">
        <v>147</v>
      </c>
      <c r="J923" s="508" t="s">
        <v>16</v>
      </c>
      <c r="K923" s="509">
        <f>K920+K921+K922</f>
        <v>0</v>
      </c>
      <c r="L923" s="17"/>
      <c r="M923" s="787"/>
      <c r="N923" s="788"/>
      <c r="O923" s="789"/>
      <c r="P923" s="789"/>
      <c r="Q923" s="205"/>
    </row>
    <row r="924" spans="1:17" ht="15" customHeight="1">
      <c r="C924" s="109"/>
      <c r="D924" s="964" t="s">
        <v>174</v>
      </c>
      <c r="E924" s="964"/>
      <c r="F924" s="964"/>
      <c r="G924" s="964"/>
      <c r="H924" s="964"/>
      <c r="I924" s="964"/>
      <c r="J924" s="964"/>
      <c r="K924" s="965"/>
      <c r="N924" s="786"/>
    </row>
    <row r="925" spans="1:17" ht="15" customHeight="1">
      <c r="C925" s="45">
        <v>142</v>
      </c>
      <c r="D925" s="343" t="s">
        <v>175</v>
      </c>
      <c r="E925" s="638"/>
      <c r="F925" s="303" t="s">
        <v>39</v>
      </c>
      <c r="G925" s="510" t="s">
        <v>16</v>
      </c>
      <c r="H925" s="511"/>
      <c r="I925" s="303" t="s">
        <v>39</v>
      </c>
      <c r="J925" s="510" t="s">
        <v>16</v>
      </c>
      <c r="K925" s="512"/>
      <c r="M925" s="1247" t="str">
        <f>IF(AND(H925&lt;&gt;"",H926&lt;&gt;""),"Enter EITHER Profit or Loss in Prior Year Column","")</f>
        <v/>
      </c>
      <c r="N925" s="1244"/>
      <c r="O925" s="1244"/>
    </row>
    <row r="926" spans="1:17" ht="15" customHeight="1">
      <c r="C926" s="44">
        <v>143</v>
      </c>
      <c r="D926" s="343" t="s">
        <v>153</v>
      </c>
      <c r="E926" s="638"/>
      <c r="F926" s="326" t="s">
        <v>12</v>
      </c>
      <c r="G926" s="510" t="s">
        <v>16</v>
      </c>
      <c r="H926" s="513"/>
      <c r="I926" s="326" t="s">
        <v>12</v>
      </c>
      <c r="J926" s="510" t="s">
        <v>16</v>
      </c>
      <c r="K926" s="514"/>
      <c r="M926" s="1246" t="str">
        <f>IF(AND(K925&lt;&gt;"",K926&lt;&gt;""),"Enter EITHER Profit or Loss in Most Recent Year Column","")</f>
        <v/>
      </c>
      <c r="N926" s="926"/>
      <c r="O926" s="926"/>
    </row>
    <row r="927" spans="1:17" ht="15" customHeight="1">
      <c r="C927" s="44">
        <v>144</v>
      </c>
      <c r="D927" s="343" t="s">
        <v>61</v>
      </c>
      <c r="E927" s="638"/>
      <c r="F927" s="326" t="s">
        <v>12</v>
      </c>
      <c r="G927" s="510" t="s">
        <v>16</v>
      </c>
      <c r="H927" s="513"/>
      <c r="I927" s="326" t="s">
        <v>12</v>
      </c>
      <c r="J927" s="510" t="s">
        <v>16</v>
      </c>
      <c r="K927" s="514"/>
    </row>
    <row r="928" spans="1:17" ht="15" customHeight="1">
      <c r="C928" s="44">
        <v>145</v>
      </c>
      <c r="D928" s="343" t="s">
        <v>176</v>
      </c>
      <c r="E928" s="638"/>
      <c r="F928" s="326" t="s">
        <v>12</v>
      </c>
      <c r="G928" s="510" t="s">
        <v>16</v>
      </c>
      <c r="H928" s="513"/>
      <c r="I928" s="326" t="s">
        <v>12</v>
      </c>
      <c r="J928" s="510" t="s">
        <v>16</v>
      </c>
      <c r="K928" s="514"/>
    </row>
    <row r="929" spans="1:17" ht="15" customHeight="1">
      <c r="C929" s="44">
        <v>146</v>
      </c>
      <c r="D929" s="489" t="s">
        <v>154</v>
      </c>
      <c r="E929" s="638"/>
      <c r="F929" s="326" t="s">
        <v>12</v>
      </c>
      <c r="G929" s="490" t="s">
        <v>13</v>
      </c>
      <c r="H929" s="515"/>
      <c r="I929" s="326" t="s">
        <v>12</v>
      </c>
      <c r="J929" s="490" t="s">
        <v>13</v>
      </c>
      <c r="K929" s="516"/>
    </row>
    <row r="930" spans="1:17" ht="15" customHeight="1">
      <c r="C930" s="44">
        <v>147</v>
      </c>
      <c r="D930" s="489" t="s">
        <v>177</v>
      </c>
      <c r="E930" s="638"/>
      <c r="F930" s="326" t="s">
        <v>12</v>
      </c>
      <c r="G930" s="490" t="s">
        <v>13</v>
      </c>
      <c r="H930" s="515"/>
      <c r="I930" s="326" t="s">
        <v>12</v>
      </c>
      <c r="J930" s="490" t="s">
        <v>13</v>
      </c>
      <c r="K930" s="516"/>
    </row>
    <row r="931" spans="1:17" ht="15" customHeight="1">
      <c r="C931" s="44">
        <v>148</v>
      </c>
      <c r="D931" s="489" t="s">
        <v>156</v>
      </c>
      <c r="E931" s="638"/>
      <c r="F931" s="326" t="s">
        <v>12</v>
      </c>
      <c r="G931" s="490" t="s">
        <v>13</v>
      </c>
      <c r="H931" s="515"/>
      <c r="I931" s="517" t="s">
        <v>12</v>
      </c>
      <c r="J931" s="490" t="s">
        <v>13</v>
      </c>
      <c r="K931" s="516"/>
    </row>
    <row r="932" spans="1:17" s="3" customFormat="1" ht="15" customHeight="1">
      <c r="A932" s="110"/>
      <c r="B932" s="110"/>
      <c r="C932" s="73">
        <v>149</v>
      </c>
      <c r="D932" s="432" t="s">
        <v>157</v>
      </c>
      <c r="E932" s="638"/>
      <c r="F932" s="107" t="s">
        <v>39</v>
      </c>
      <c r="G932" s="632" t="s">
        <v>16</v>
      </c>
      <c r="H932" s="518"/>
      <c r="I932" s="519" t="s">
        <v>39</v>
      </c>
      <c r="J932" s="510" t="s">
        <v>16</v>
      </c>
      <c r="K932" s="520"/>
      <c r="L932" s="17"/>
      <c r="M932" s="755"/>
      <c r="N932" s="754"/>
      <c r="O932" s="790"/>
      <c r="P932" s="790"/>
      <c r="Q932" s="206"/>
    </row>
    <row r="933" spans="1:17" s="3" customFormat="1" ht="30" customHeight="1">
      <c r="A933" s="110"/>
      <c r="B933" s="110"/>
      <c r="C933" s="73">
        <v>150</v>
      </c>
      <c r="D933" s="144" t="s">
        <v>158</v>
      </c>
      <c r="E933" s="638"/>
      <c r="F933" s="107" t="s">
        <v>39</v>
      </c>
      <c r="G933" s="434" t="s">
        <v>13</v>
      </c>
      <c r="H933" s="521"/>
      <c r="I933" s="107" t="s">
        <v>39</v>
      </c>
      <c r="J933" s="434" t="s">
        <v>13</v>
      </c>
      <c r="K933" s="522"/>
      <c r="L933" s="17"/>
      <c r="M933" s="755"/>
      <c r="N933" s="754"/>
      <c r="O933" s="790"/>
      <c r="P933" s="790"/>
      <c r="Q933" s="206"/>
    </row>
    <row r="934" spans="1:17" s="3" customFormat="1" ht="15" customHeight="1">
      <c r="A934" s="110"/>
      <c r="B934" s="110"/>
      <c r="C934" s="44">
        <v>151</v>
      </c>
      <c r="D934" s="999" t="s">
        <v>641</v>
      </c>
      <c r="E934" s="1000"/>
      <c r="F934" s="499"/>
      <c r="G934" s="434" t="s">
        <v>13</v>
      </c>
      <c r="H934" s="523">
        <f>(H926-H925+H927+H928+H929+H930+H931-H932-H933)</f>
        <v>0</v>
      </c>
      <c r="I934" s="524"/>
      <c r="J934" s="434" t="s">
        <v>13</v>
      </c>
      <c r="K934" s="525">
        <f>(K926-K925+K927+K928+K929+K930+K931-K932-K933)</f>
        <v>0</v>
      </c>
      <c r="L934" s="17"/>
      <c r="M934" s="755"/>
      <c r="N934" s="754"/>
      <c r="O934" s="790"/>
      <c r="P934" s="790"/>
      <c r="Q934" s="206"/>
    </row>
    <row r="935" spans="1:17" ht="15" customHeight="1">
      <c r="C935" s="112">
        <v>152</v>
      </c>
      <c r="D935" s="489" t="s">
        <v>160</v>
      </c>
      <c r="E935" s="638"/>
      <c r="F935" s="526"/>
      <c r="G935" s="490"/>
      <c r="H935" s="116"/>
      <c r="I935" s="527"/>
      <c r="J935" s="528"/>
      <c r="K935" s="116"/>
      <c r="M935" s="1247" t="str">
        <f>IF(AND(H934&lt;&gt;0,H935=""),"Enter Prior Year Ownership % on Line 152","")</f>
        <v/>
      </c>
      <c r="N935" s="1253"/>
      <c r="O935" s="1253"/>
    </row>
    <row r="936" spans="1:17" s="35" customFormat="1" ht="15" customHeight="1">
      <c r="A936" s="108"/>
      <c r="B936" s="108"/>
      <c r="C936" s="44">
        <v>153</v>
      </c>
      <c r="D936" s="1001" t="s">
        <v>669</v>
      </c>
      <c r="E936" s="1002"/>
      <c r="F936" s="507" t="s">
        <v>147</v>
      </c>
      <c r="G936" s="434" t="s">
        <v>13</v>
      </c>
      <c r="H936" s="529">
        <f>(H926-H925+H927+H928+H929+H930+H931-H932-H933)*H935</f>
        <v>0</v>
      </c>
      <c r="I936" s="507" t="s">
        <v>147</v>
      </c>
      <c r="J936" s="434" t="s">
        <v>13</v>
      </c>
      <c r="K936" s="530">
        <f>(K926-K925+K927+K928+K929+K930+K931-K932-K933)*K935</f>
        <v>0</v>
      </c>
      <c r="L936" s="17"/>
      <c r="M936" s="1246" t="str">
        <f>IF(AND(K934&lt;&gt;0,K935=""),"Enter Most Recent Year Ownership % on Line 152","")</f>
        <v/>
      </c>
      <c r="N936" s="1252"/>
      <c r="O936" s="1252"/>
      <c r="P936" s="789"/>
      <c r="Q936" s="205"/>
    </row>
    <row r="937" spans="1:17" ht="15" customHeight="1">
      <c r="C937" s="109"/>
      <c r="D937" s="964" t="s">
        <v>642</v>
      </c>
      <c r="E937" s="964"/>
      <c r="F937" s="964"/>
      <c r="G937" s="964"/>
      <c r="H937" s="964"/>
      <c r="I937" s="964"/>
      <c r="J937" s="964"/>
      <c r="K937" s="965"/>
      <c r="M937" s="807" t="s">
        <v>26</v>
      </c>
      <c r="N937" s="808">
        <f>IF(H938=0,0,K938-H938)</f>
        <v>0</v>
      </c>
    </row>
    <row r="938" spans="1:17" ht="15" customHeight="1" thickBot="1">
      <c r="C938" s="65">
        <v>154</v>
      </c>
      <c r="D938" s="460"/>
      <c r="E938" s="366" t="s">
        <v>119</v>
      </c>
      <c r="F938" s="444"/>
      <c r="G938" s="510" t="s">
        <v>13</v>
      </c>
      <c r="H938" s="320">
        <f>SUM(H923+H936)</f>
        <v>0</v>
      </c>
      <c r="I938" s="318"/>
      <c r="J938" s="510" t="s">
        <v>13</v>
      </c>
      <c r="K938" s="322">
        <f>SUM(K923+K936)</f>
        <v>0</v>
      </c>
      <c r="M938" s="807" t="s">
        <v>28</v>
      </c>
      <c r="N938" s="809">
        <f>IF(H938=0,0,(K938-H938)/H938)</f>
        <v>0</v>
      </c>
    </row>
    <row r="939" spans="1:17" ht="15" customHeight="1" thickTop="1">
      <c r="C939" s="973">
        <v>155</v>
      </c>
      <c r="D939" s="1020" t="s">
        <v>178</v>
      </c>
      <c r="E939" s="1021"/>
      <c r="F939" s="1021"/>
      <c r="G939" s="1021"/>
      <c r="H939" s="1021"/>
      <c r="I939" s="1021"/>
      <c r="J939" s="1021"/>
      <c r="K939" s="1022"/>
      <c r="M939" s="768"/>
      <c r="N939" s="771"/>
      <c r="O939" s="772"/>
    </row>
    <row r="940" spans="1:17" ht="15" customHeight="1">
      <c r="C940" s="973"/>
      <c r="D940" s="1023" t="s">
        <v>30</v>
      </c>
      <c r="E940" s="1017"/>
      <c r="F940" s="1007" t="s">
        <v>32</v>
      </c>
      <c r="G940" s="1007"/>
      <c r="H940" s="1007"/>
      <c r="I940" s="1007"/>
      <c r="J940" s="1007"/>
      <c r="K940" s="1024"/>
      <c r="M940" s="768"/>
      <c r="N940" s="771"/>
      <c r="O940" s="772"/>
    </row>
    <row r="941" spans="1:17" ht="15" customHeight="1">
      <c r="C941" s="973"/>
      <c r="D941" s="1023" t="s">
        <v>31</v>
      </c>
      <c r="E941" s="1017"/>
      <c r="F941" s="1007" t="s">
        <v>7</v>
      </c>
      <c r="G941" s="1007"/>
      <c r="H941" s="1007"/>
      <c r="I941" s="1007"/>
      <c r="J941" s="1007"/>
      <c r="K941" s="1024"/>
      <c r="O941" s="772"/>
    </row>
    <row r="942" spans="1:17" ht="15" customHeight="1" thickBot="1">
      <c r="C942" s="973"/>
      <c r="D942" s="1025" t="s">
        <v>555</v>
      </c>
      <c r="E942" s="1026"/>
      <c r="F942" s="1027" t="s">
        <v>7</v>
      </c>
      <c r="G942" s="1027"/>
      <c r="H942" s="1027"/>
      <c r="I942" s="1027"/>
      <c r="J942" s="1027"/>
      <c r="K942" s="1028"/>
    </row>
    <row r="943" spans="1:17" ht="15" hidden="1" customHeight="1" thickTop="1">
      <c r="C943" s="131"/>
      <c r="D943" s="169" t="s">
        <v>33</v>
      </c>
      <c r="E943" s="269"/>
      <c r="F943" s="1156">
        <f>AND(F940="YES",F941="NO",F942="NO")*H938</f>
        <v>0</v>
      </c>
      <c r="G943" s="1157"/>
      <c r="H943" s="1157"/>
      <c r="I943" s="1157"/>
      <c r="J943" s="1157"/>
      <c r="K943" s="1158"/>
      <c r="M943" s="768"/>
      <c r="N943" s="771"/>
      <c r="O943" s="772"/>
    </row>
    <row r="944" spans="1:17" ht="15" hidden="1" customHeight="1">
      <c r="C944" s="260"/>
      <c r="D944" s="259" t="s">
        <v>34</v>
      </c>
      <c r="E944" s="222"/>
      <c r="F944" s="1143">
        <f>AND(F940="NO",F941="YES",F942="NO")*(K938)</f>
        <v>0</v>
      </c>
      <c r="G944" s="1144"/>
      <c r="H944" s="1144"/>
      <c r="I944" s="1144"/>
      <c r="J944" s="1144"/>
      <c r="K944" s="1145"/>
      <c r="O944" s="772"/>
    </row>
    <row r="945" spans="1:92" ht="15" hidden="1" customHeight="1">
      <c r="C945" s="324"/>
      <c r="D945" s="151" t="s">
        <v>35</v>
      </c>
      <c r="E945" s="531"/>
      <c r="F945" s="1143">
        <f>AND(F940="NO",F941="NO",F942="YES")*(H938+K938)/2</f>
        <v>0</v>
      </c>
      <c r="G945" s="1144"/>
      <c r="H945" s="1144"/>
      <c r="I945" s="1144"/>
      <c r="J945" s="1144"/>
      <c r="K945" s="1145"/>
      <c r="O945" s="770"/>
    </row>
    <row r="946" spans="1:92" ht="15" customHeight="1" thickTop="1">
      <c r="C946" s="241">
        <v>156</v>
      </c>
      <c r="D946" s="997" t="s">
        <v>179</v>
      </c>
      <c r="E946" s="998"/>
      <c r="F946" s="444"/>
      <c r="G946" s="532"/>
      <c r="H946" s="1146">
        <f>SUM(F943:K945)</f>
        <v>0</v>
      </c>
      <c r="I946" s="1146"/>
      <c r="J946" s="1146"/>
      <c r="K946" s="1147"/>
      <c r="M946" s="781"/>
      <c r="N946" s="782"/>
      <c r="O946" s="772"/>
    </row>
    <row r="947" spans="1:92" customFormat="1" ht="15" customHeight="1">
      <c r="L947" s="17"/>
      <c r="M947" s="764"/>
      <c r="N947" s="794"/>
      <c r="O947" s="17"/>
      <c r="P947" s="17"/>
    </row>
    <row r="948" spans="1:92" ht="15.6" hidden="1">
      <c r="C948" s="298"/>
      <c r="D948" s="483"/>
      <c r="E948" s="484"/>
      <c r="F948" s="484"/>
      <c r="G948" s="485"/>
      <c r="H948" s="243" t="s">
        <v>8</v>
      </c>
      <c r="I948" s="51"/>
      <c r="J948" s="629"/>
      <c r="K948" s="574" t="s">
        <v>9</v>
      </c>
    </row>
    <row r="949" spans="1:92" ht="15" hidden="1" customHeight="1">
      <c r="C949" s="668" t="s">
        <v>180</v>
      </c>
      <c r="D949" s="609" t="s">
        <v>168</v>
      </c>
      <c r="E949" s="1076" t="s">
        <v>663</v>
      </c>
      <c r="F949" s="1077"/>
      <c r="G949" s="630"/>
      <c r="H949" s="666">
        <v>2021</v>
      </c>
      <c r="I949" s="626"/>
      <c r="J949" s="631"/>
      <c r="K949" s="665">
        <v>2022</v>
      </c>
      <c r="N949" s="786"/>
    </row>
    <row r="950" spans="1:92" ht="15" hidden="1" customHeight="1">
      <c r="C950" s="45"/>
      <c r="D950" s="143" t="s">
        <v>55</v>
      </c>
      <c r="E950" s="988" t="s">
        <v>56</v>
      </c>
      <c r="F950" s="1003"/>
      <c r="G950" s="1003"/>
      <c r="H950" s="1003"/>
      <c r="I950" s="1003"/>
      <c r="J950" s="1003"/>
      <c r="K950" s="1004"/>
      <c r="N950" s="786"/>
    </row>
    <row r="951" spans="1:92" ht="15" hidden="1" customHeight="1">
      <c r="C951" s="109"/>
      <c r="D951" s="1005" t="s">
        <v>169</v>
      </c>
      <c r="E951" s="1005"/>
      <c r="F951" s="1005"/>
      <c r="G951" s="1005"/>
      <c r="H951" s="1005"/>
      <c r="I951" s="1005"/>
      <c r="J951" s="1005"/>
      <c r="K951" s="1006"/>
    </row>
    <row r="952" spans="1:92" ht="15" hidden="1" customHeight="1">
      <c r="C952" s="112">
        <v>130</v>
      </c>
      <c r="D952" s="154"/>
      <c r="E952" s="638"/>
      <c r="F952" s="271" t="s">
        <v>12</v>
      </c>
      <c r="G952" s="486" t="s">
        <v>13</v>
      </c>
      <c r="H952" s="487"/>
      <c r="I952" s="271" t="s">
        <v>12</v>
      </c>
      <c r="J952" s="486" t="s">
        <v>13</v>
      </c>
      <c r="K952" s="488"/>
      <c r="M952" s="922" t="str">
        <f>IF(AND(H952&lt;&gt;"",H953&lt;&gt;""),"Enter Profit or Loss in Prior Year Column","")</f>
        <v/>
      </c>
      <c r="N952" s="1239"/>
      <c r="O952" s="1239"/>
      <c r="P952" s="1239"/>
      <c r="Q952" s="1239"/>
      <c r="R952" s="1239"/>
    </row>
    <row r="953" spans="1:92" ht="15" hidden="1" customHeight="1">
      <c r="C953" s="112">
        <v>131</v>
      </c>
      <c r="D953" s="489" t="s">
        <v>170</v>
      </c>
      <c r="E953" s="638"/>
      <c r="F953" s="107" t="s">
        <v>39</v>
      </c>
      <c r="G953" s="490" t="s">
        <v>13</v>
      </c>
      <c r="H953" s="491"/>
      <c r="I953" s="107" t="s">
        <v>39</v>
      </c>
      <c r="J953" s="490" t="s">
        <v>13</v>
      </c>
      <c r="K953" s="492"/>
      <c r="M953" s="918" t="str">
        <f>IF(AND(K952&lt;&gt;"",K953&lt;&gt;""),"Enter EITHER Profit or Loss in Most Recent Year Column","")</f>
        <v/>
      </c>
      <c r="N953" s="921"/>
      <c r="O953" s="921"/>
      <c r="P953" s="921"/>
      <c r="Q953" s="921"/>
      <c r="R953" s="921"/>
    </row>
    <row r="954" spans="1:92" ht="15" hidden="1" customHeight="1">
      <c r="C954" s="44">
        <v>132</v>
      </c>
      <c r="D954" s="489" t="s">
        <v>106</v>
      </c>
      <c r="E954" s="638"/>
      <c r="F954" s="493" t="s">
        <v>12</v>
      </c>
      <c r="G954" s="490" t="s">
        <v>13</v>
      </c>
      <c r="H954" s="494"/>
      <c r="I954" s="493" t="s">
        <v>12</v>
      </c>
      <c r="J954" s="490" t="s">
        <v>13</v>
      </c>
      <c r="K954" s="495"/>
      <c r="M954" s="768"/>
      <c r="N954" s="811"/>
    </row>
    <row r="955" spans="1:92" ht="15" hidden="1" customHeight="1">
      <c r="C955" s="44">
        <v>133</v>
      </c>
      <c r="D955" s="489" t="s">
        <v>171</v>
      </c>
      <c r="E955" s="638"/>
      <c r="F955" s="107" t="s">
        <v>39</v>
      </c>
      <c r="G955" s="490" t="s">
        <v>13</v>
      </c>
      <c r="H955" s="491"/>
      <c r="I955" s="107" t="s">
        <v>39</v>
      </c>
      <c r="J955" s="490" t="s">
        <v>13</v>
      </c>
      <c r="K955" s="492"/>
      <c r="M955" s="768"/>
      <c r="N955" s="811"/>
    </row>
    <row r="956" spans="1:92" ht="15" hidden="1" customHeight="1">
      <c r="C956" s="45">
        <v>134</v>
      </c>
      <c r="D956" s="496" t="s">
        <v>108</v>
      </c>
      <c r="E956" s="1009" t="s">
        <v>172</v>
      </c>
      <c r="F956" s="1009"/>
      <c r="G956" s="497" t="s">
        <v>13</v>
      </c>
      <c r="H956" s="498">
        <f>SUM(H952-H953+H954-H955)</f>
        <v>0</v>
      </c>
      <c r="I956" s="499"/>
      <c r="J956" s="497" t="s">
        <v>13</v>
      </c>
      <c r="K956" s="500">
        <f>SUM(K952-K953+K954-K955)</f>
        <v>0</v>
      </c>
      <c r="M956" s="922" t="str">
        <f>IF(AND(H956&gt;0,H957=""),"Enter Prior Year Distributions on Line 135. If no Distributions, Enter $0","")</f>
        <v/>
      </c>
      <c r="N956" s="1239"/>
      <c r="O956" s="1239"/>
      <c r="P956" s="1239"/>
      <c r="Q956" s="1239"/>
      <c r="R956" s="1239"/>
    </row>
    <row r="957" spans="1:92" ht="15" hidden="1" customHeight="1">
      <c r="C957" s="73">
        <v>135</v>
      </c>
      <c r="D957" s="501" t="s">
        <v>110</v>
      </c>
      <c r="E957" s="638"/>
      <c r="F957" s="502"/>
      <c r="G957" s="434" t="s">
        <v>13</v>
      </c>
      <c r="H957" s="265"/>
      <c r="I957" s="502"/>
      <c r="J957" s="486" t="s">
        <v>13</v>
      </c>
      <c r="K957" s="466"/>
      <c r="M957" s="918" t="str">
        <f>IF(AND(K956&gt;0,K957=""),"Enter Most Recent Year Distributions on Line 135. If no Distributions, Enter $0.","")</f>
        <v/>
      </c>
      <c r="N957" s="921"/>
      <c r="O957" s="921"/>
      <c r="P957" s="921"/>
      <c r="Q957" s="921"/>
      <c r="R957" s="921"/>
    </row>
    <row r="958" spans="1:92" ht="15" hidden="1" customHeight="1">
      <c r="C958" s="113"/>
      <c r="D958" s="1010" t="s">
        <v>556</v>
      </c>
      <c r="E958" s="1011"/>
      <c r="F958" s="1011"/>
      <c r="G958" s="1011"/>
      <c r="H958" s="1011"/>
      <c r="I958" s="1011"/>
      <c r="J958" s="1011"/>
      <c r="K958" s="1012"/>
    </row>
    <row r="959" spans="1:92" s="19" customFormat="1" ht="15" hidden="1" customHeight="1">
      <c r="A959" s="114"/>
      <c r="B959" s="114"/>
      <c r="C959" s="115"/>
      <c r="D959" s="1013" t="s">
        <v>638</v>
      </c>
      <c r="E959" s="1014"/>
      <c r="F959" s="1014"/>
      <c r="G959" s="1014"/>
      <c r="H959" s="1014"/>
      <c r="I959" s="1014"/>
      <c r="J959" s="1014"/>
      <c r="K959" s="1015"/>
      <c r="L959" s="17"/>
      <c r="M959" s="791"/>
      <c r="N959" s="792"/>
      <c r="O959" s="793"/>
      <c r="P959" s="793"/>
      <c r="Q959" s="207"/>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c r="CM959" s="18"/>
      <c r="CN959" s="18"/>
    </row>
    <row r="960" spans="1:92" ht="15" hidden="1" customHeight="1">
      <c r="C960" s="47"/>
      <c r="D960" s="977" t="s">
        <v>112</v>
      </c>
      <c r="E960" s="977"/>
      <c r="F960" s="977"/>
      <c r="G960" s="977"/>
      <c r="H960" s="977"/>
      <c r="I960" s="977"/>
      <c r="J960" s="977"/>
      <c r="K960" s="978"/>
      <c r="M960" s="768"/>
      <c r="N960" s="771"/>
      <c r="O960" s="772"/>
    </row>
    <row r="961" spans="1:17" ht="15" hidden="1" customHeight="1">
      <c r="C961" s="45">
        <v>136</v>
      </c>
      <c r="D961" s="1031" t="s">
        <v>113</v>
      </c>
      <c r="E961" s="1031"/>
      <c r="F961" s="1007" t="s">
        <v>7</v>
      </c>
      <c r="G961" s="1007"/>
      <c r="H961" s="1007"/>
      <c r="I961" s="1007"/>
      <c r="J961" s="1007"/>
      <c r="K961" s="1008"/>
      <c r="M961" s="768"/>
      <c r="N961" s="771"/>
      <c r="O961" s="772"/>
    </row>
    <row r="962" spans="1:17" ht="15" hidden="1" customHeight="1">
      <c r="C962" s="77"/>
      <c r="D962" s="992" t="s">
        <v>114</v>
      </c>
      <c r="E962" s="992"/>
      <c r="F962" s="971" t="s">
        <v>7</v>
      </c>
      <c r="G962" s="971"/>
      <c r="H962" s="971"/>
      <c r="I962" s="971"/>
      <c r="J962" s="971"/>
      <c r="K962" s="972"/>
      <c r="M962" s="768"/>
      <c r="N962" s="769"/>
      <c r="O962" s="770"/>
    </row>
    <row r="963" spans="1:17" ht="15" hidden="1" customHeight="1">
      <c r="C963" s="131"/>
      <c r="D963" s="259" t="s">
        <v>108</v>
      </c>
      <c r="E963" s="222"/>
      <c r="F963" s="974">
        <f>AND(F961="YES",F962="NO")*H956</f>
        <v>0</v>
      </c>
      <c r="G963" s="975"/>
      <c r="H963" s="975"/>
      <c r="I963" s="975"/>
      <c r="J963" s="975"/>
      <c r="K963" s="976"/>
      <c r="M963" s="768"/>
      <c r="N963" s="771"/>
      <c r="O963" s="772"/>
    </row>
    <row r="964" spans="1:17" ht="15" hidden="1" customHeight="1">
      <c r="C964" s="260"/>
      <c r="D964" s="259" t="s">
        <v>110</v>
      </c>
      <c r="E964" s="222"/>
      <c r="F964" s="974">
        <f>AND(F961="NO",F962="YES")*(H957)</f>
        <v>0</v>
      </c>
      <c r="G964" s="975"/>
      <c r="H964" s="975"/>
      <c r="I964" s="975"/>
      <c r="J964" s="975"/>
      <c r="K964" s="976"/>
      <c r="M964" s="768"/>
      <c r="N964" s="771"/>
      <c r="O964" s="772"/>
    </row>
    <row r="965" spans="1:17" ht="15" hidden="1" customHeight="1">
      <c r="C965" s="45"/>
      <c r="D965" s="153"/>
      <c r="E965" s="159"/>
      <c r="F965" s="408"/>
      <c r="G965" s="409"/>
      <c r="H965" s="409"/>
      <c r="I965" s="409"/>
      <c r="J965" s="409"/>
      <c r="K965" s="431"/>
      <c r="M965" s="768"/>
      <c r="N965" s="771"/>
      <c r="O965" s="772"/>
    </row>
    <row r="966" spans="1:17" ht="15" hidden="1" customHeight="1">
      <c r="C966" s="77"/>
      <c r="D966" s="977" t="s">
        <v>115</v>
      </c>
      <c r="E966" s="977"/>
      <c r="F966" s="977"/>
      <c r="G966" s="977"/>
      <c r="H966" s="977"/>
      <c r="I966" s="977"/>
      <c r="J966" s="977"/>
      <c r="K966" s="978"/>
    </row>
    <row r="967" spans="1:17" ht="15" hidden="1" customHeight="1">
      <c r="C967" s="45">
        <v>137</v>
      </c>
      <c r="D967" s="1031" t="s">
        <v>113</v>
      </c>
      <c r="E967" s="1031"/>
      <c r="F967" s="1007" t="s">
        <v>7</v>
      </c>
      <c r="G967" s="1007"/>
      <c r="H967" s="1007"/>
      <c r="I967" s="1007"/>
      <c r="J967" s="1007"/>
      <c r="K967" s="1008"/>
      <c r="M967" s="768"/>
      <c r="N967" s="771"/>
      <c r="O967" s="772"/>
    </row>
    <row r="968" spans="1:17" ht="15" hidden="1" customHeight="1">
      <c r="C968" s="77"/>
      <c r="D968" s="992" t="s">
        <v>114</v>
      </c>
      <c r="E968" s="992"/>
      <c r="F968" s="971" t="s">
        <v>7</v>
      </c>
      <c r="G968" s="971"/>
      <c r="H968" s="971"/>
      <c r="I968" s="971"/>
      <c r="J968" s="971"/>
      <c r="K968" s="972"/>
      <c r="M968" s="768"/>
      <c r="N968" s="769"/>
      <c r="O968" s="770"/>
    </row>
    <row r="969" spans="1:17" ht="15" hidden="1" customHeight="1">
      <c r="C969" s="131"/>
      <c r="D969" s="259" t="s">
        <v>108</v>
      </c>
      <c r="E969" s="222"/>
      <c r="F969" s="974">
        <f>AND(F967="YES",F968="NO")*K956</f>
        <v>0</v>
      </c>
      <c r="G969" s="975"/>
      <c r="H969" s="975"/>
      <c r="I969" s="975"/>
      <c r="J969" s="975"/>
      <c r="K969" s="976"/>
      <c r="M969" s="768"/>
      <c r="N969" s="771"/>
      <c r="O969" s="772"/>
    </row>
    <row r="970" spans="1:17" ht="15" hidden="1" customHeight="1" thickBot="1">
      <c r="C970" s="260"/>
      <c r="D970" s="259" t="s">
        <v>110</v>
      </c>
      <c r="E970" s="222"/>
      <c r="F970" s="974">
        <f>AND(F967="NO",F968="YES")*(K957)</f>
        <v>0</v>
      </c>
      <c r="G970" s="975"/>
      <c r="H970" s="975"/>
      <c r="I970" s="975"/>
      <c r="J970" s="975"/>
      <c r="K970" s="976"/>
      <c r="M970" s="768"/>
      <c r="N970" s="771"/>
      <c r="O970" s="772"/>
    </row>
    <row r="971" spans="1:17" ht="15" hidden="1" customHeight="1">
      <c r="C971" s="47"/>
      <c r="D971" s="153"/>
      <c r="E971" s="159"/>
      <c r="F971" s="100"/>
      <c r="G971" s="78"/>
      <c r="H971" s="78"/>
      <c r="I971" s="78"/>
      <c r="J971" s="78"/>
      <c r="K971" s="101"/>
      <c r="M971" s="768"/>
      <c r="N971" s="771"/>
      <c r="O971" s="772"/>
    </row>
    <row r="972" spans="1:17" ht="15" hidden="1" customHeight="1">
      <c r="C972" s="65">
        <v>138</v>
      </c>
      <c r="D972" s="503" t="s">
        <v>173</v>
      </c>
      <c r="E972" s="638"/>
      <c r="F972" s="326" t="s">
        <v>12</v>
      </c>
      <c r="G972" s="304" t="s">
        <v>13</v>
      </c>
      <c r="H972" s="413">
        <f>IF(F963+F964&gt;0,F963+F964,0)</f>
        <v>0</v>
      </c>
      <c r="I972" s="326" t="s">
        <v>12</v>
      </c>
      <c r="J972" s="304" t="s">
        <v>13</v>
      </c>
      <c r="K972" s="413">
        <f>IF(F969+F970&gt;0,F969+F970,0)</f>
        <v>0</v>
      </c>
      <c r="M972" s="647"/>
      <c r="N972" s="251"/>
    </row>
    <row r="973" spans="1:17" ht="15" hidden="1" customHeight="1">
      <c r="C973" s="44">
        <v>139</v>
      </c>
      <c r="D973" s="433" t="s">
        <v>146</v>
      </c>
      <c r="E973" s="638"/>
      <c r="F973" s="262" t="s">
        <v>39</v>
      </c>
      <c r="G973" s="434" t="s">
        <v>13</v>
      </c>
      <c r="H973" s="504">
        <f>IF(F963+F964&lt;0,F963+F964,0)</f>
        <v>0</v>
      </c>
      <c r="I973" s="262" t="s">
        <v>39</v>
      </c>
      <c r="J973" s="434" t="s">
        <v>13</v>
      </c>
      <c r="K973" s="455">
        <f>IF(K956&lt;0,K956,0)</f>
        <v>0</v>
      </c>
      <c r="M973" s="647" t="str">
        <f>IF(AND(H956&lt;0,H973=""),"Enter Prior Year Qualifying Losses on Line 120","")</f>
        <v/>
      </c>
      <c r="N973" s="251" t="str">
        <f>IF(AND(K956&lt;0,K973=""),"Enter Most Recent Year Qualifying Losses on Line 120","")</f>
        <v/>
      </c>
    </row>
    <row r="974" spans="1:17" ht="15" hidden="1" customHeight="1">
      <c r="C974" s="112">
        <v>140</v>
      </c>
      <c r="D974" s="343" t="s">
        <v>133</v>
      </c>
      <c r="E974" s="638"/>
      <c r="F974" s="326" t="s">
        <v>12</v>
      </c>
      <c r="G974" s="486" t="s">
        <v>13</v>
      </c>
      <c r="H974" s="505"/>
      <c r="I974" s="326" t="s">
        <v>12</v>
      </c>
      <c r="J974" s="486" t="s">
        <v>13</v>
      </c>
      <c r="K974" s="506"/>
    </row>
    <row r="975" spans="1:17" s="35" customFormat="1" ht="15" hidden="1" customHeight="1">
      <c r="A975" s="108"/>
      <c r="B975" s="108"/>
      <c r="C975" s="44">
        <v>141</v>
      </c>
      <c r="D975" s="1001" t="s">
        <v>667</v>
      </c>
      <c r="E975" s="1002"/>
      <c r="F975" s="507" t="s">
        <v>147</v>
      </c>
      <c r="G975" s="508" t="s">
        <v>16</v>
      </c>
      <c r="H975" s="509">
        <f>H972+H973+H974</f>
        <v>0</v>
      </c>
      <c r="I975" s="507" t="s">
        <v>147</v>
      </c>
      <c r="J975" s="508" t="s">
        <v>16</v>
      </c>
      <c r="K975" s="509">
        <f>K972+K973+K974</f>
        <v>0</v>
      </c>
      <c r="L975" s="17"/>
      <c r="M975" s="787"/>
      <c r="N975" s="788"/>
      <c r="O975" s="789"/>
      <c r="P975" s="789"/>
      <c r="Q975" s="205"/>
    </row>
    <row r="976" spans="1:17" ht="15" hidden="1" customHeight="1">
      <c r="C976" s="109"/>
      <c r="D976" s="964" t="s">
        <v>174</v>
      </c>
      <c r="E976" s="964"/>
      <c r="F976" s="964"/>
      <c r="G976" s="964"/>
      <c r="H976" s="964"/>
      <c r="I976" s="964"/>
      <c r="J976" s="964"/>
      <c r="K976" s="965"/>
      <c r="N976" s="786"/>
    </row>
    <row r="977" spans="1:17" ht="15" hidden="1" customHeight="1">
      <c r="C977" s="45">
        <v>142</v>
      </c>
      <c r="D977" s="343" t="s">
        <v>175</v>
      </c>
      <c r="E977" s="638"/>
      <c r="F977" s="303" t="s">
        <v>39</v>
      </c>
      <c r="G977" s="510" t="s">
        <v>16</v>
      </c>
      <c r="H977" s="511"/>
      <c r="I977" s="303" t="s">
        <v>39</v>
      </c>
      <c r="J977" s="510" t="s">
        <v>16</v>
      </c>
      <c r="K977" s="512"/>
      <c r="M977" s="1247" t="str">
        <f>IF(AND(H977&lt;&gt;"",H978&lt;&gt;""),"Enter EITHER Profit or Loss in Prior Year Column","")</f>
        <v/>
      </c>
      <c r="N977" s="1244"/>
      <c r="O977" s="1244"/>
    </row>
    <row r="978" spans="1:17" ht="15" hidden="1" customHeight="1">
      <c r="C978" s="44">
        <v>143</v>
      </c>
      <c r="D978" s="343" t="s">
        <v>153</v>
      </c>
      <c r="E978" s="638"/>
      <c r="F978" s="326" t="s">
        <v>12</v>
      </c>
      <c r="G978" s="510" t="s">
        <v>16</v>
      </c>
      <c r="H978" s="513"/>
      <c r="I978" s="326" t="s">
        <v>12</v>
      </c>
      <c r="J978" s="510" t="s">
        <v>16</v>
      </c>
      <c r="K978" s="514"/>
      <c r="M978" s="1246" t="str">
        <f>IF(AND(K977&lt;&gt;"",K978&lt;&gt;""),"Enter EITHER Profit or Loss in Most Recent Year Column","")</f>
        <v/>
      </c>
      <c r="N978" s="926"/>
      <c r="O978" s="926"/>
    </row>
    <row r="979" spans="1:17" ht="15" hidden="1" customHeight="1">
      <c r="C979" s="44">
        <v>144</v>
      </c>
      <c r="D979" s="343" t="s">
        <v>61</v>
      </c>
      <c r="E979" s="638"/>
      <c r="F979" s="326" t="s">
        <v>12</v>
      </c>
      <c r="G979" s="510" t="s">
        <v>16</v>
      </c>
      <c r="H979" s="513"/>
      <c r="I979" s="326" t="s">
        <v>12</v>
      </c>
      <c r="J979" s="510" t="s">
        <v>16</v>
      </c>
      <c r="K979" s="514"/>
    </row>
    <row r="980" spans="1:17" ht="15" hidden="1" customHeight="1">
      <c r="C980" s="44">
        <v>145</v>
      </c>
      <c r="D980" s="343" t="s">
        <v>176</v>
      </c>
      <c r="E980" s="638"/>
      <c r="F980" s="326" t="s">
        <v>12</v>
      </c>
      <c r="G980" s="510" t="s">
        <v>16</v>
      </c>
      <c r="H980" s="513"/>
      <c r="I980" s="326" t="s">
        <v>12</v>
      </c>
      <c r="J980" s="510" t="s">
        <v>16</v>
      </c>
      <c r="K980" s="514"/>
    </row>
    <row r="981" spans="1:17" ht="15" hidden="1" customHeight="1">
      <c r="C981" s="44">
        <v>146</v>
      </c>
      <c r="D981" s="489" t="s">
        <v>154</v>
      </c>
      <c r="E981" s="638"/>
      <c r="F981" s="326" t="s">
        <v>12</v>
      </c>
      <c r="G981" s="490" t="s">
        <v>13</v>
      </c>
      <c r="H981" s="515"/>
      <c r="I981" s="326" t="s">
        <v>12</v>
      </c>
      <c r="J981" s="490" t="s">
        <v>13</v>
      </c>
      <c r="K981" s="516"/>
    </row>
    <row r="982" spans="1:17" ht="15" hidden="1" customHeight="1">
      <c r="C982" s="44">
        <v>147</v>
      </c>
      <c r="D982" s="489" t="s">
        <v>177</v>
      </c>
      <c r="E982" s="638"/>
      <c r="F982" s="326" t="s">
        <v>12</v>
      </c>
      <c r="G982" s="490" t="s">
        <v>13</v>
      </c>
      <c r="H982" s="515"/>
      <c r="I982" s="326" t="s">
        <v>12</v>
      </c>
      <c r="J982" s="490" t="s">
        <v>13</v>
      </c>
      <c r="K982" s="516"/>
    </row>
    <row r="983" spans="1:17" ht="15" hidden="1" customHeight="1">
      <c r="C983" s="44">
        <v>148</v>
      </c>
      <c r="D983" s="489" t="s">
        <v>156</v>
      </c>
      <c r="E983" s="638"/>
      <c r="F983" s="326" t="s">
        <v>12</v>
      </c>
      <c r="G983" s="490" t="s">
        <v>13</v>
      </c>
      <c r="H983" s="515"/>
      <c r="I983" s="517" t="s">
        <v>12</v>
      </c>
      <c r="J983" s="490" t="s">
        <v>13</v>
      </c>
      <c r="K983" s="516"/>
    </row>
    <row r="984" spans="1:17" s="3" customFormat="1" ht="15" hidden="1" customHeight="1">
      <c r="A984" s="110"/>
      <c r="B984" s="110"/>
      <c r="C984" s="73">
        <v>149</v>
      </c>
      <c r="D984" s="432" t="s">
        <v>157</v>
      </c>
      <c r="E984" s="638"/>
      <c r="F984" s="107" t="s">
        <v>39</v>
      </c>
      <c r="G984" s="632" t="s">
        <v>16</v>
      </c>
      <c r="H984" s="518"/>
      <c r="I984" s="519" t="s">
        <v>39</v>
      </c>
      <c r="J984" s="510" t="s">
        <v>16</v>
      </c>
      <c r="K984" s="520"/>
      <c r="L984" s="17"/>
      <c r="M984" s="755"/>
      <c r="N984" s="754"/>
      <c r="O984" s="790"/>
      <c r="P984" s="790"/>
      <c r="Q984" s="206"/>
    </row>
    <row r="985" spans="1:17" s="3" customFormat="1" ht="30" hidden="1" customHeight="1">
      <c r="A985" s="110"/>
      <c r="B985" s="110"/>
      <c r="C985" s="73">
        <v>150</v>
      </c>
      <c r="D985" s="144" t="s">
        <v>158</v>
      </c>
      <c r="E985" s="638"/>
      <c r="F985" s="107" t="s">
        <v>39</v>
      </c>
      <c r="G985" s="434" t="s">
        <v>13</v>
      </c>
      <c r="H985" s="521"/>
      <c r="I985" s="107" t="s">
        <v>39</v>
      </c>
      <c r="J985" s="434" t="s">
        <v>13</v>
      </c>
      <c r="K985" s="522"/>
      <c r="L985" s="17"/>
      <c r="M985" s="755"/>
      <c r="N985" s="754"/>
      <c r="O985" s="790"/>
      <c r="P985" s="790"/>
      <c r="Q985" s="206"/>
    </row>
    <row r="986" spans="1:17" s="3" customFormat="1" ht="15" hidden="1" customHeight="1">
      <c r="A986" s="110"/>
      <c r="B986" s="110"/>
      <c r="C986" s="44">
        <v>151</v>
      </c>
      <c r="D986" s="999" t="s">
        <v>641</v>
      </c>
      <c r="E986" s="1000"/>
      <c r="F986" s="499"/>
      <c r="G986" s="434" t="s">
        <v>13</v>
      </c>
      <c r="H986" s="523">
        <f>(H978-H977+H979+H980+H981+H982+H983-H984-H985)</f>
        <v>0</v>
      </c>
      <c r="I986" s="524"/>
      <c r="J986" s="434" t="s">
        <v>13</v>
      </c>
      <c r="K986" s="525">
        <f>(K978-K977+K979+K980+K981+K982+K983-K984-K985)</f>
        <v>0</v>
      </c>
      <c r="L986" s="17"/>
      <c r="M986" s="755"/>
      <c r="N986" s="754"/>
      <c r="O986" s="790"/>
      <c r="P986" s="790"/>
      <c r="Q986" s="206"/>
    </row>
    <row r="987" spans="1:17" ht="15" hidden="1" customHeight="1">
      <c r="C987" s="112">
        <v>152</v>
      </c>
      <c r="D987" s="489" t="s">
        <v>160</v>
      </c>
      <c r="E987" s="638"/>
      <c r="F987" s="526"/>
      <c r="G987" s="490"/>
      <c r="H987" s="116"/>
      <c r="I987" s="527"/>
      <c r="J987" s="528"/>
      <c r="K987" s="116"/>
      <c r="M987" s="1247" t="str">
        <f>IF(AND(H986&lt;&gt;0,H987=""),"Enter Prior Year Ownership % on Line 152","")</f>
        <v/>
      </c>
      <c r="N987" s="1253"/>
      <c r="O987" s="1253"/>
    </row>
    <row r="988" spans="1:17" s="35" customFormat="1" ht="15" hidden="1" customHeight="1">
      <c r="A988" s="108"/>
      <c r="B988" s="108"/>
      <c r="C988" s="44">
        <v>153</v>
      </c>
      <c r="D988" s="1001" t="s">
        <v>669</v>
      </c>
      <c r="E988" s="1002"/>
      <c r="F988" s="507" t="s">
        <v>147</v>
      </c>
      <c r="G988" s="434" t="s">
        <v>13</v>
      </c>
      <c r="H988" s="529">
        <f>(H978-H977+H979+H980+H981+H982+H983-H984-H985)*H987</f>
        <v>0</v>
      </c>
      <c r="I988" s="507" t="s">
        <v>147</v>
      </c>
      <c r="J988" s="434" t="s">
        <v>13</v>
      </c>
      <c r="K988" s="530">
        <f>(K978-K977+K979+K980+K981+K982+K983-K984-K985)*K987</f>
        <v>0</v>
      </c>
      <c r="L988" s="17"/>
      <c r="M988" s="1246" t="str">
        <f>IF(AND(K986&lt;&gt;0,K987=""),"Enter Most Recent Year Ownership % on Line 152","")</f>
        <v/>
      </c>
      <c r="N988" s="1252"/>
      <c r="O988" s="1252"/>
      <c r="P988" s="789"/>
      <c r="Q988" s="205"/>
    </row>
    <row r="989" spans="1:17" ht="15" hidden="1" customHeight="1">
      <c r="C989" s="109"/>
      <c r="D989" s="964" t="s">
        <v>642</v>
      </c>
      <c r="E989" s="964"/>
      <c r="F989" s="964"/>
      <c r="G989" s="964"/>
      <c r="H989" s="964"/>
      <c r="I989" s="964"/>
      <c r="J989" s="964"/>
      <c r="K989" s="965"/>
      <c r="M989" s="807" t="s">
        <v>26</v>
      </c>
      <c r="N989" s="808">
        <f>IF(H990=0,0,K990-H990)</f>
        <v>0</v>
      </c>
    </row>
    <row r="990" spans="1:17" ht="15" hidden="1" customHeight="1" thickBot="1">
      <c r="C990" s="65">
        <v>154</v>
      </c>
      <c r="D990" s="460"/>
      <c r="E990" s="366" t="s">
        <v>119</v>
      </c>
      <c r="F990" s="444"/>
      <c r="G990" s="510" t="s">
        <v>13</v>
      </c>
      <c r="H990" s="320">
        <f>SUM(H975+H988)</f>
        <v>0</v>
      </c>
      <c r="I990" s="318"/>
      <c r="J990" s="510" t="s">
        <v>13</v>
      </c>
      <c r="K990" s="322">
        <f>SUM(K975+K988)</f>
        <v>0</v>
      </c>
      <c r="M990" s="807" t="s">
        <v>28</v>
      </c>
      <c r="N990" s="809">
        <f>IF(H990=0,0,(K990-H990)/H990)</f>
        <v>0</v>
      </c>
    </row>
    <row r="991" spans="1:17" ht="15" hidden="1" customHeight="1" thickTop="1">
      <c r="C991" s="973">
        <v>155</v>
      </c>
      <c r="D991" s="1052" t="s">
        <v>178</v>
      </c>
      <c r="E991" s="1159"/>
      <c r="F991" s="1159"/>
      <c r="G991" s="1159"/>
      <c r="H991" s="1159"/>
      <c r="I991" s="1159"/>
      <c r="J991" s="1159"/>
      <c r="K991" s="1160"/>
      <c r="M991" s="768"/>
      <c r="N991" s="771"/>
      <c r="O991" s="772"/>
    </row>
    <row r="992" spans="1:17" ht="15" hidden="1" customHeight="1">
      <c r="C992" s="973"/>
      <c r="D992" s="1023" t="s">
        <v>30</v>
      </c>
      <c r="E992" s="1017"/>
      <c r="F992" s="1007" t="s">
        <v>7</v>
      </c>
      <c r="G992" s="1007"/>
      <c r="H992" s="1007"/>
      <c r="I992" s="1007"/>
      <c r="J992" s="1007"/>
      <c r="K992" s="1024"/>
      <c r="M992" s="768"/>
      <c r="N992" s="771"/>
      <c r="O992" s="772"/>
    </row>
    <row r="993" spans="3:18" ht="15" hidden="1" customHeight="1">
      <c r="C993" s="973"/>
      <c r="D993" s="1023" t="s">
        <v>31</v>
      </c>
      <c r="E993" s="1017"/>
      <c r="F993" s="1007" t="s">
        <v>7</v>
      </c>
      <c r="G993" s="1007"/>
      <c r="H993" s="1007"/>
      <c r="I993" s="1007"/>
      <c r="J993" s="1007"/>
      <c r="K993" s="1024"/>
      <c r="O993" s="772"/>
    </row>
    <row r="994" spans="3:18" ht="15" hidden="1" customHeight="1" thickBot="1">
      <c r="C994" s="973"/>
      <c r="D994" s="1025" t="s">
        <v>555</v>
      </c>
      <c r="E994" s="1026"/>
      <c r="F994" s="1027" t="s">
        <v>32</v>
      </c>
      <c r="G994" s="1027"/>
      <c r="H994" s="1027"/>
      <c r="I994" s="1027"/>
      <c r="J994" s="1027"/>
      <c r="K994" s="1028"/>
    </row>
    <row r="995" spans="3:18" ht="15" hidden="1" customHeight="1" thickTop="1">
      <c r="C995" s="131"/>
      <c r="D995" s="169" t="s">
        <v>33</v>
      </c>
      <c r="E995" s="269"/>
      <c r="F995" s="1156">
        <f>AND(F992="YES",F993="NO",F994="NO")*H990</f>
        <v>0</v>
      </c>
      <c r="G995" s="1157"/>
      <c r="H995" s="1157"/>
      <c r="I995" s="1157"/>
      <c r="J995" s="1157"/>
      <c r="K995" s="1158"/>
      <c r="M995" s="768"/>
      <c r="N995" s="771"/>
      <c r="O995" s="772"/>
    </row>
    <row r="996" spans="3:18" ht="15" hidden="1" customHeight="1">
      <c r="C996" s="260"/>
      <c r="D996" s="259" t="s">
        <v>34</v>
      </c>
      <c r="E996" s="222"/>
      <c r="F996" s="1143">
        <f>AND(F992="NO",F993="YES",F994="NO")*(K990)</f>
        <v>0</v>
      </c>
      <c r="G996" s="1144"/>
      <c r="H996" s="1144"/>
      <c r="I996" s="1144"/>
      <c r="J996" s="1144"/>
      <c r="K996" s="1145"/>
      <c r="O996" s="772"/>
    </row>
    <row r="997" spans="3:18" ht="15" hidden="1" customHeight="1">
      <c r="C997" s="324"/>
      <c r="D997" s="151" t="s">
        <v>35</v>
      </c>
      <c r="E997" s="531"/>
      <c r="F997" s="1143">
        <f>AND(F992="NO",F993="NO",F994="YES")*(H990+K990)/2</f>
        <v>0</v>
      </c>
      <c r="G997" s="1144"/>
      <c r="H997" s="1144"/>
      <c r="I997" s="1144"/>
      <c r="J997" s="1144"/>
      <c r="K997" s="1145"/>
      <c r="O997" s="770"/>
    </row>
    <row r="998" spans="3:18" ht="15" hidden="1" customHeight="1" thickTop="1">
      <c r="C998" s="241"/>
      <c r="D998" s="997" t="s">
        <v>179</v>
      </c>
      <c r="E998" s="998"/>
      <c r="F998" s="444"/>
      <c r="G998" s="532"/>
      <c r="H998" s="1146">
        <f>SUM(F996:K997)</f>
        <v>0</v>
      </c>
      <c r="I998" s="1146"/>
      <c r="J998" s="1146"/>
      <c r="K998" s="1147"/>
      <c r="M998" s="781"/>
      <c r="N998" s="782"/>
      <c r="O998" s="772"/>
    </row>
    <row r="999" spans="3:18" customFormat="1" ht="15" hidden="1" customHeight="1">
      <c r="L999" s="17"/>
      <c r="M999" s="764"/>
      <c r="N999" s="794"/>
      <c r="O999" s="17"/>
      <c r="P999" s="17"/>
    </row>
    <row r="1000" spans="3:18" ht="15.6" hidden="1">
      <c r="C1000" s="298"/>
      <c r="D1000" s="483"/>
      <c r="E1000" s="484"/>
      <c r="F1000" s="484"/>
      <c r="G1000" s="485"/>
      <c r="H1000" s="243" t="s">
        <v>8</v>
      </c>
      <c r="I1000" s="51"/>
      <c r="J1000" s="629"/>
      <c r="K1000" s="574" t="s">
        <v>9</v>
      </c>
    </row>
    <row r="1001" spans="3:18" ht="15" hidden="1" customHeight="1">
      <c r="C1001" s="668" t="s">
        <v>181</v>
      </c>
      <c r="D1001" s="609" t="s">
        <v>168</v>
      </c>
      <c r="E1001" s="1076" t="s">
        <v>663</v>
      </c>
      <c r="F1001" s="1077"/>
      <c r="G1001" s="630"/>
      <c r="H1001" s="666">
        <v>2021</v>
      </c>
      <c r="I1001" s="626"/>
      <c r="J1001" s="631"/>
      <c r="K1001" s="665">
        <v>2022</v>
      </c>
      <c r="N1001" s="786"/>
    </row>
    <row r="1002" spans="3:18" ht="15" hidden="1" customHeight="1">
      <c r="C1002" s="45"/>
      <c r="D1002" s="143" t="s">
        <v>55</v>
      </c>
      <c r="E1002" s="988" t="s">
        <v>56</v>
      </c>
      <c r="F1002" s="1003"/>
      <c r="G1002" s="1003"/>
      <c r="H1002" s="1003"/>
      <c r="I1002" s="1003"/>
      <c r="J1002" s="1003"/>
      <c r="K1002" s="1004"/>
      <c r="N1002" s="786"/>
    </row>
    <row r="1003" spans="3:18" ht="15" hidden="1" customHeight="1">
      <c r="C1003" s="109"/>
      <c r="D1003" s="1005" t="s">
        <v>169</v>
      </c>
      <c r="E1003" s="1005"/>
      <c r="F1003" s="1005"/>
      <c r="G1003" s="1005"/>
      <c r="H1003" s="1005"/>
      <c r="I1003" s="1005"/>
      <c r="J1003" s="1005"/>
      <c r="K1003" s="1006"/>
      <c r="M1003" s="922" t="str">
        <f>IF(AND(H1004&lt;&gt;"",H1005&lt;&gt;""),"Enter EITHER Profit or Loss in Prior Year Column","")</f>
        <v/>
      </c>
      <c r="N1003" s="1240"/>
      <c r="O1003" s="1240"/>
      <c r="P1003" s="1240"/>
      <c r="Q1003" s="1240"/>
      <c r="R1003" s="814"/>
    </row>
    <row r="1004" spans="3:18" ht="15" hidden="1" customHeight="1">
      <c r="C1004" s="112">
        <v>130</v>
      </c>
      <c r="D1004" s="154" t="s">
        <v>104</v>
      </c>
      <c r="E1004" s="638"/>
      <c r="F1004" s="271" t="s">
        <v>12</v>
      </c>
      <c r="G1004" s="486" t="s">
        <v>13</v>
      </c>
      <c r="H1004" s="487"/>
      <c r="I1004" s="271" t="s">
        <v>12</v>
      </c>
      <c r="J1004" s="486" t="s">
        <v>13</v>
      </c>
      <c r="K1004" s="488"/>
      <c r="M1004" s="1240"/>
      <c r="N1004" s="1240"/>
      <c r="O1004" s="1240"/>
      <c r="P1004" s="1240"/>
      <c r="Q1004" s="1240"/>
      <c r="R1004" s="814"/>
    </row>
    <row r="1005" spans="3:18" ht="15" hidden="1" customHeight="1">
      <c r="C1005" s="112">
        <v>131</v>
      </c>
      <c r="D1005" s="489" t="s">
        <v>170</v>
      </c>
      <c r="E1005" s="638"/>
      <c r="F1005" s="107" t="s">
        <v>39</v>
      </c>
      <c r="G1005" s="490" t="s">
        <v>13</v>
      </c>
      <c r="H1005" s="491"/>
      <c r="I1005" s="107" t="s">
        <v>39</v>
      </c>
      <c r="J1005" s="490" t="s">
        <v>13</v>
      </c>
      <c r="K1005" s="492"/>
      <c r="M1005" s="918" t="str">
        <f>IF(AND(K1004&lt;&gt;"",K1005&lt;&gt;""),"Enter EITHER Profit or Loss in Most Recent Year Column","")</f>
        <v/>
      </c>
      <c r="N1005" s="927"/>
      <c r="O1005" s="927"/>
      <c r="P1005" s="927"/>
      <c r="Q1005" s="927"/>
      <c r="R1005" s="927"/>
    </row>
    <row r="1006" spans="3:18" ht="15" hidden="1" customHeight="1">
      <c r="C1006" s="44">
        <v>132</v>
      </c>
      <c r="D1006" s="489" t="s">
        <v>106</v>
      </c>
      <c r="E1006" s="638"/>
      <c r="F1006" s="493" t="s">
        <v>12</v>
      </c>
      <c r="G1006" s="490" t="s">
        <v>13</v>
      </c>
      <c r="H1006" s="494"/>
      <c r="I1006" s="493" t="s">
        <v>12</v>
      </c>
      <c r="J1006" s="490" t="s">
        <v>13</v>
      </c>
      <c r="K1006" s="495"/>
      <c r="M1006" s="804"/>
      <c r="N1006" s="805"/>
      <c r="O1006" s="812"/>
      <c r="P1006" s="812"/>
      <c r="Q1006" s="813"/>
      <c r="R1006" s="814"/>
    </row>
    <row r="1007" spans="3:18" ht="15" hidden="1" customHeight="1">
      <c r="C1007" s="44">
        <v>133</v>
      </c>
      <c r="D1007" s="489" t="s">
        <v>171</v>
      </c>
      <c r="E1007" s="638"/>
      <c r="F1007" s="107" t="s">
        <v>39</v>
      </c>
      <c r="G1007" s="490" t="s">
        <v>13</v>
      </c>
      <c r="H1007" s="491"/>
      <c r="I1007" s="107" t="s">
        <v>39</v>
      </c>
      <c r="J1007" s="490" t="s">
        <v>13</v>
      </c>
      <c r="K1007" s="492"/>
      <c r="M1007" s="804"/>
      <c r="N1007" s="805"/>
      <c r="O1007" s="812"/>
      <c r="P1007" s="812"/>
      <c r="Q1007" s="813"/>
      <c r="R1007" s="814"/>
    </row>
    <row r="1008" spans="3:18" ht="15" hidden="1" customHeight="1">
      <c r="C1008" s="45">
        <v>134</v>
      </c>
      <c r="D1008" s="496" t="s">
        <v>108</v>
      </c>
      <c r="E1008" s="1009" t="s">
        <v>172</v>
      </c>
      <c r="F1008" s="1009"/>
      <c r="G1008" s="497" t="s">
        <v>13</v>
      </c>
      <c r="H1008" s="498">
        <f>SUM(H1004-H1005+H1006-H1007)</f>
        <v>0</v>
      </c>
      <c r="I1008" s="499"/>
      <c r="J1008" s="497" t="s">
        <v>13</v>
      </c>
      <c r="K1008" s="500">
        <f>SUM(K1004-K1005+K1006-K1007)</f>
        <v>0</v>
      </c>
      <c r="M1008" s="922" t="str">
        <f>IF(AND(H1008&gt;0,H1009=""),"Enter Prior Year Distributions on Line 135. If no Distributions, Enter $0","")</f>
        <v/>
      </c>
      <c r="N1008" s="1240"/>
      <c r="O1008" s="1240"/>
      <c r="P1008" s="1240"/>
      <c r="Q1008" s="1240"/>
      <c r="R1008" s="1240"/>
    </row>
    <row r="1009" spans="1:92" ht="15" hidden="1" customHeight="1">
      <c r="C1009" s="73">
        <v>135</v>
      </c>
      <c r="D1009" s="501" t="s">
        <v>110</v>
      </c>
      <c r="E1009" s="638"/>
      <c r="F1009" s="502"/>
      <c r="G1009" s="434" t="s">
        <v>13</v>
      </c>
      <c r="H1009" s="265"/>
      <c r="I1009" s="502"/>
      <c r="J1009" s="486" t="s">
        <v>13</v>
      </c>
      <c r="K1009" s="466"/>
      <c r="M1009" s="918" t="str">
        <f>IF(AND(K1008&gt;0,K1009=""),"Enter Most Recent Year Distributions on Line 135. If no Distributions, Enter $0.","")</f>
        <v/>
      </c>
      <c r="N1009" s="927"/>
      <c r="O1009" s="927"/>
      <c r="P1009" s="927"/>
      <c r="Q1009" s="927"/>
      <c r="R1009" s="927"/>
    </row>
    <row r="1010" spans="1:92" ht="15" hidden="1" customHeight="1">
      <c r="C1010" s="113"/>
      <c r="D1010" s="1010" t="s">
        <v>556</v>
      </c>
      <c r="E1010" s="1011"/>
      <c r="F1010" s="1011"/>
      <c r="G1010" s="1011"/>
      <c r="H1010" s="1011"/>
      <c r="I1010" s="1011"/>
      <c r="J1010" s="1011"/>
      <c r="K1010" s="1012"/>
    </row>
    <row r="1011" spans="1:92" s="19" customFormat="1" ht="15" hidden="1" customHeight="1">
      <c r="A1011" s="114"/>
      <c r="B1011" s="114"/>
      <c r="C1011" s="115"/>
      <c r="D1011" s="1013" t="s">
        <v>638</v>
      </c>
      <c r="E1011" s="1014"/>
      <c r="F1011" s="1014"/>
      <c r="G1011" s="1014"/>
      <c r="H1011" s="1014"/>
      <c r="I1011" s="1014"/>
      <c r="J1011" s="1014"/>
      <c r="K1011" s="1015"/>
      <c r="L1011" s="17"/>
      <c r="M1011" s="791"/>
      <c r="N1011" s="792"/>
      <c r="O1011" s="793"/>
      <c r="P1011" s="793"/>
      <c r="Q1011" s="207"/>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c r="CM1011" s="18"/>
      <c r="CN1011" s="18"/>
    </row>
    <row r="1012" spans="1:92" ht="15" hidden="1" customHeight="1">
      <c r="C1012" s="47"/>
      <c r="D1012" s="977" t="s">
        <v>112</v>
      </c>
      <c r="E1012" s="977"/>
      <c r="F1012" s="977"/>
      <c r="G1012" s="977"/>
      <c r="H1012" s="977"/>
      <c r="I1012" s="977"/>
      <c r="J1012" s="977"/>
      <c r="K1012" s="978"/>
      <c r="M1012" s="768"/>
      <c r="N1012" s="771"/>
      <c r="O1012" s="772"/>
    </row>
    <row r="1013" spans="1:92" ht="15" hidden="1" customHeight="1">
      <c r="C1013" s="45">
        <v>136</v>
      </c>
      <c r="D1013" s="1031" t="s">
        <v>113</v>
      </c>
      <c r="E1013" s="1031"/>
      <c r="F1013" s="1007" t="s">
        <v>7</v>
      </c>
      <c r="G1013" s="1007"/>
      <c r="H1013" s="1007"/>
      <c r="I1013" s="1007"/>
      <c r="J1013" s="1007"/>
      <c r="K1013" s="1008"/>
      <c r="M1013" s="768"/>
      <c r="N1013" s="771"/>
      <c r="O1013" s="772"/>
    </row>
    <row r="1014" spans="1:92" ht="15" hidden="1" customHeight="1">
      <c r="C1014" s="77"/>
      <c r="D1014" s="992" t="s">
        <v>114</v>
      </c>
      <c r="E1014" s="992"/>
      <c r="F1014" s="971" t="s">
        <v>7</v>
      </c>
      <c r="G1014" s="971"/>
      <c r="H1014" s="971"/>
      <c r="I1014" s="971"/>
      <c r="J1014" s="971"/>
      <c r="K1014" s="972"/>
      <c r="M1014" s="768"/>
      <c r="N1014" s="769"/>
      <c r="O1014" s="770"/>
    </row>
    <row r="1015" spans="1:92" ht="15" hidden="1" customHeight="1">
      <c r="C1015" s="131"/>
      <c r="D1015" s="259" t="s">
        <v>108</v>
      </c>
      <c r="E1015" s="222"/>
      <c r="F1015" s="974">
        <f>AND(F1013="YES",F1014="NO")*H1008</f>
        <v>0</v>
      </c>
      <c r="G1015" s="975"/>
      <c r="H1015" s="975"/>
      <c r="I1015" s="975"/>
      <c r="J1015" s="975"/>
      <c r="K1015" s="976"/>
      <c r="M1015" s="768"/>
      <c r="N1015" s="771"/>
      <c r="O1015" s="772"/>
    </row>
    <row r="1016" spans="1:92" ht="15" hidden="1" customHeight="1">
      <c r="C1016" s="260"/>
      <c r="D1016" s="259" t="s">
        <v>110</v>
      </c>
      <c r="E1016" s="222"/>
      <c r="F1016" s="974">
        <f>AND(F1013="NO",F1014="YES")*(H1009)</f>
        <v>0</v>
      </c>
      <c r="G1016" s="975"/>
      <c r="H1016" s="975"/>
      <c r="I1016" s="975"/>
      <c r="J1016" s="975"/>
      <c r="K1016" s="976"/>
      <c r="M1016" s="768"/>
      <c r="N1016" s="771"/>
      <c r="O1016" s="772"/>
    </row>
    <row r="1017" spans="1:92" ht="15" hidden="1" customHeight="1">
      <c r="C1017" s="45"/>
      <c r="D1017" s="153"/>
      <c r="E1017" s="159"/>
      <c r="F1017" s="408"/>
      <c r="G1017" s="409"/>
      <c r="H1017" s="409"/>
      <c r="I1017" s="409"/>
      <c r="J1017" s="409"/>
      <c r="K1017" s="431"/>
      <c r="M1017" s="768"/>
      <c r="N1017" s="771"/>
      <c r="O1017" s="772"/>
    </row>
    <row r="1018" spans="1:92" ht="15" hidden="1" customHeight="1">
      <c r="C1018" s="77"/>
      <c r="D1018" s="977" t="s">
        <v>115</v>
      </c>
      <c r="E1018" s="977"/>
      <c r="F1018" s="977"/>
      <c r="G1018" s="977"/>
      <c r="H1018" s="977"/>
      <c r="I1018" s="977"/>
      <c r="J1018" s="977"/>
      <c r="K1018" s="978"/>
    </row>
    <row r="1019" spans="1:92" ht="15" hidden="1" customHeight="1">
      <c r="C1019" s="45">
        <v>137</v>
      </c>
      <c r="D1019" s="1031" t="s">
        <v>113</v>
      </c>
      <c r="E1019" s="1031"/>
      <c r="F1019" s="1007" t="s">
        <v>7</v>
      </c>
      <c r="G1019" s="1007"/>
      <c r="H1019" s="1007"/>
      <c r="I1019" s="1007"/>
      <c r="J1019" s="1007"/>
      <c r="K1019" s="1008"/>
      <c r="M1019" s="768"/>
      <c r="N1019" s="771"/>
      <c r="O1019" s="772"/>
    </row>
    <row r="1020" spans="1:92" ht="15" hidden="1" customHeight="1">
      <c r="C1020" s="77"/>
      <c r="D1020" s="992" t="s">
        <v>114</v>
      </c>
      <c r="E1020" s="992"/>
      <c r="F1020" s="971" t="s">
        <v>7</v>
      </c>
      <c r="G1020" s="971"/>
      <c r="H1020" s="971"/>
      <c r="I1020" s="971"/>
      <c r="J1020" s="971"/>
      <c r="K1020" s="972"/>
      <c r="M1020" s="768"/>
      <c r="N1020" s="769"/>
      <c r="O1020" s="770"/>
    </row>
    <row r="1021" spans="1:92" ht="15" hidden="1" customHeight="1">
      <c r="C1021" s="131"/>
      <c r="D1021" s="259" t="s">
        <v>108</v>
      </c>
      <c r="E1021" s="222"/>
      <c r="F1021" s="974">
        <f>AND(F1019="YES",F1020="NO")*K1008</f>
        <v>0</v>
      </c>
      <c r="G1021" s="975"/>
      <c r="H1021" s="975"/>
      <c r="I1021" s="975"/>
      <c r="J1021" s="975"/>
      <c r="K1021" s="976"/>
      <c r="M1021" s="768"/>
      <c r="N1021" s="771"/>
      <c r="O1021" s="772"/>
    </row>
    <row r="1022" spans="1:92" ht="15" hidden="1" customHeight="1" thickBot="1">
      <c r="C1022" s="260"/>
      <c r="D1022" s="259" t="s">
        <v>110</v>
      </c>
      <c r="E1022" s="222"/>
      <c r="F1022" s="974">
        <f>AND(F1019="NO",F1020="YES")*(K1009)</f>
        <v>0</v>
      </c>
      <c r="G1022" s="975"/>
      <c r="H1022" s="975"/>
      <c r="I1022" s="975"/>
      <c r="J1022" s="975"/>
      <c r="K1022" s="976"/>
      <c r="M1022" s="768"/>
      <c r="N1022" s="771"/>
      <c r="O1022" s="772"/>
    </row>
    <row r="1023" spans="1:92" ht="15" hidden="1" customHeight="1">
      <c r="C1023" s="47"/>
      <c r="D1023" s="153"/>
      <c r="E1023" s="159"/>
      <c r="F1023" s="100"/>
      <c r="G1023" s="78"/>
      <c r="H1023" s="78"/>
      <c r="I1023" s="78"/>
      <c r="J1023" s="78"/>
      <c r="K1023" s="101"/>
      <c r="M1023" s="768"/>
      <c r="N1023" s="771"/>
      <c r="O1023" s="772"/>
    </row>
    <row r="1024" spans="1:92" ht="15" hidden="1" customHeight="1">
      <c r="C1024" s="65">
        <v>138</v>
      </c>
      <c r="D1024" s="503" t="s">
        <v>173</v>
      </c>
      <c r="E1024" s="638"/>
      <c r="F1024" s="326" t="s">
        <v>12</v>
      </c>
      <c r="G1024" s="304" t="s">
        <v>13</v>
      </c>
      <c r="H1024" s="413">
        <f>IF(F1015+F1016&gt;0,F1015+F1016,0)</f>
        <v>0</v>
      </c>
      <c r="I1024" s="326" t="s">
        <v>12</v>
      </c>
      <c r="J1024" s="304" t="s">
        <v>13</v>
      </c>
      <c r="K1024" s="413">
        <f>IF(F1021+F1022&gt;0,F1021+F1022,0)</f>
        <v>0</v>
      </c>
      <c r="M1024" s="647"/>
      <c r="N1024" s="251"/>
    </row>
    <row r="1025" spans="1:17" ht="15" hidden="1" customHeight="1">
      <c r="C1025" s="44">
        <v>139</v>
      </c>
      <c r="D1025" s="433" t="s">
        <v>146</v>
      </c>
      <c r="E1025" s="638"/>
      <c r="F1025" s="262" t="s">
        <v>39</v>
      </c>
      <c r="G1025" s="434" t="s">
        <v>13</v>
      </c>
      <c r="H1025" s="504">
        <f>IF(F1015+F1016&lt;0,F1015+F1016,0)</f>
        <v>0</v>
      </c>
      <c r="I1025" s="262" t="s">
        <v>39</v>
      </c>
      <c r="J1025" s="434" t="s">
        <v>13</v>
      </c>
      <c r="K1025" s="455">
        <f>IF(K1008&lt;0,K1008,0)</f>
        <v>0</v>
      </c>
      <c r="M1025" s="647" t="str">
        <f>IF(AND(H1008&lt;0,H1025=""),"Enter Prior Year Qualifying Losses on Line 120","")</f>
        <v/>
      </c>
      <c r="N1025" s="251" t="str">
        <f>IF(AND(K1008&lt;0,K1025=""),"Enter Most Recent Year Qualifying Losses on Line 120","")</f>
        <v/>
      </c>
    </row>
    <row r="1026" spans="1:17" ht="15" hidden="1" customHeight="1">
      <c r="C1026" s="112">
        <v>140</v>
      </c>
      <c r="D1026" s="343" t="s">
        <v>133</v>
      </c>
      <c r="E1026" s="638"/>
      <c r="F1026" s="326" t="s">
        <v>12</v>
      </c>
      <c r="G1026" s="486" t="s">
        <v>13</v>
      </c>
      <c r="H1026" s="505"/>
      <c r="I1026" s="326" t="s">
        <v>12</v>
      </c>
      <c r="J1026" s="486" t="s">
        <v>13</v>
      </c>
      <c r="K1026" s="506"/>
    </row>
    <row r="1027" spans="1:17" s="35" customFormat="1" ht="15" hidden="1" customHeight="1">
      <c r="A1027" s="108"/>
      <c r="B1027" s="108"/>
      <c r="C1027" s="44">
        <v>141</v>
      </c>
      <c r="D1027" s="1001" t="s">
        <v>667</v>
      </c>
      <c r="E1027" s="1002"/>
      <c r="F1027" s="507" t="s">
        <v>147</v>
      </c>
      <c r="G1027" s="508" t="s">
        <v>16</v>
      </c>
      <c r="H1027" s="509">
        <f>H1024+H1025+H1026</f>
        <v>0</v>
      </c>
      <c r="I1027" s="507" t="s">
        <v>147</v>
      </c>
      <c r="J1027" s="508" t="s">
        <v>16</v>
      </c>
      <c r="K1027" s="509">
        <f>K1024+K1025+K1026</f>
        <v>0</v>
      </c>
      <c r="L1027" s="17"/>
      <c r="M1027" s="787"/>
      <c r="N1027" s="788"/>
      <c r="O1027" s="789"/>
      <c r="P1027" s="789"/>
      <c r="Q1027" s="205"/>
    </row>
    <row r="1028" spans="1:17" ht="15" hidden="1" customHeight="1">
      <c r="C1028" s="109"/>
      <c r="D1028" s="964" t="s">
        <v>174</v>
      </c>
      <c r="E1028" s="964"/>
      <c r="F1028" s="964"/>
      <c r="G1028" s="964"/>
      <c r="H1028" s="964"/>
      <c r="I1028" s="964"/>
      <c r="J1028" s="964"/>
      <c r="K1028" s="965"/>
      <c r="N1028" s="786"/>
    </row>
    <row r="1029" spans="1:17" ht="15" hidden="1" customHeight="1">
      <c r="C1029" s="45">
        <v>142</v>
      </c>
      <c r="D1029" s="343" t="s">
        <v>175</v>
      </c>
      <c r="E1029" s="638"/>
      <c r="F1029" s="303" t="s">
        <v>39</v>
      </c>
      <c r="G1029" s="510" t="s">
        <v>16</v>
      </c>
      <c r="H1029" s="511"/>
      <c r="I1029" s="303" t="s">
        <v>39</v>
      </c>
      <c r="J1029" s="510" t="s">
        <v>16</v>
      </c>
      <c r="K1029" s="512"/>
      <c r="M1029" s="1247" t="str">
        <f>IF(AND(H1029&lt;&gt;"",H1030&lt;&gt;""),"Enter EITHER Profit or Loss in Prior Year Column","")</f>
        <v/>
      </c>
      <c r="N1029" s="1244"/>
      <c r="O1029" s="1244"/>
    </row>
    <row r="1030" spans="1:17" ht="15" hidden="1" customHeight="1">
      <c r="C1030" s="44">
        <v>143</v>
      </c>
      <c r="D1030" s="343" t="s">
        <v>153</v>
      </c>
      <c r="E1030" s="638"/>
      <c r="F1030" s="326" t="s">
        <v>12</v>
      </c>
      <c r="G1030" s="510" t="s">
        <v>16</v>
      </c>
      <c r="H1030" s="513"/>
      <c r="I1030" s="326" t="s">
        <v>12</v>
      </c>
      <c r="J1030" s="510" t="s">
        <v>16</v>
      </c>
      <c r="K1030" s="514"/>
      <c r="M1030" s="1246" t="str">
        <f>IF(AND(K1029&lt;&gt;"",K1030&lt;&gt;""),"Enter EITHER Profit or Loss in Most Recent Year Column","")</f>
        <v/>
      </c>
      <c r="N1030" s="926"/>
      <c r="O1030" s="926"/>
    </row>
    <row r="1031" spans="1:17" ht="15" hidden="1" customHeight="1">
      <c r="C1031" s="44">
        <v>144</v>
      </c>
      <c r="D1031" s="343" t="s">
        <v>61</v>
      </c>
      <c r="E1031" s="638"/>
      <c r="F1031" s="326" t="s">
        <v>12</v>
      </c>
      <c r="G1031" s="510" t="s">
        <v>16</v>
      </c>
      <c r="H1031" s="513"/>
      <c r="I1031" s="326" t="s">
        <v>12</v>
      </c>
      <c r="J1031" s="510" t="s">
        <v>16</v>
      </c>
      <c r="K1031" s="514"/>
    </row>
    <row r="1032" spans="1:17" ht="15" hidden="1" customHeight="1">
      <c r="C1032" s="44">
        <v>145</v>
      </c>
      <c r="D1032" s="343" t="s">
        <v>176</v>
      </c>
      <c r="E1032" s="638"/>
      <c r="F1032" s="326" t="s">
        <v>12</v>
      </c>
      <c r="G1032" s="510" t="s">
        <v>16</v>
      </c>
      <c r="H1032" s="513"/>
      <c r="I1032" s="326" t="s">
        <v>12</v>
      </c>
      <c r="J1032" s="510" t="s">
        <v>16</v>
      </c>
      <c r="K1032" s="514"/>
    </row>
    <row r="1033" spans="1:17" ht="15" hidden="1" customHeight="1">
      <c r="C1033" s="44">
        <v>146</v>
      </c>
      <c r="D1033" s="489" t="s">
        <v>154</v>
      </c>
      <c r="E1033" s="638"/>
      <c r="F1033" s="326" t="s">
        <v>12</v>
      </c>
      <c r="G1033" s="490" t="s">
        <v>13</v>
      </c>
      <c r="H1033" s="515"/>
      <c r="I1033" s="326" t="s">
        <v>12</v>
      </c>
      <c r="J1033" s="490" t="s">
        <v>13</v>
      </c>
      <c r="K1033" s="516"/>
    </row>
    <row r="1034" spans="1:17" ht="15" hidden="1" customHeight="1">
      <c r="C1034" s="44">
        <v>147</v>
      </c>
      <c r="D1034" s="489" t="s">
        <v>177</v>
      </c>
      <c r="E1034" s="638"/>
      <c r="F1034" s="326" t="s">
        <v>12</v>
      </c>
      <c r="G1034" s="490" t="s">
        <v>13</v>
      </c>
      <c r="H1034" s="515"/>
      <c r="I1034" s="326" t="s">
        <v>12</v>
      </c>
      <c r="J1034" s="490" t="s">
        <v>13</v>
      </c>
      <c r="K1034" s="516"/>
    </row>
    <row r="1035" spans="1:17" ht="15" hidden="1" customHeight="1">
      <c r="C1035" s="44">
        <v>148</v>
      </c>
      <c r="D1035" s="489" t="s">
        <v>156</v>
      </c>
      <c r="E1035" s="638"/>
      <c r="F1035" s="326" t="s">
        <v>12</v>
      </c>
      <c r="G1035" s="490" t="s">
        <v>13</v>
      </c>
      <c r="H1035" s="515"/>
      <c r="I1035" s="517" t="s">
        <v>12</v>
      </c>
      <c r="J1035" s="490" t="s">
        <v>13</v>
      </c>
      <c r="K1035" s="516"/>
    </row>
    <row r="1036" spans="1:17" s="3" customFormat="1" ht="15" hidden="1" customHeight="1">
      <c r="A1036" s="110"/>
      <c r="B1036" s="110"/>
      <c r="C1036" s="73">
        <v>149</v>
      </c>
      <c r="D1036" s="432" t="s">
        <v>157</v>
      </c>
      <c r="E1036" s="638"/>
      <c r="F1036" s="107" t="s">
        <v>39</v>
      </c>
      <c r="G1036" s="632" t="s">
        <v>16</v>
      </c>
      <c r="H1036" s="518"/>
      <c r="I1036" s="519" t="s">
        <v>39</v>
      </c>
      <c r="J1036" s="510" t="s">
        <v>16</v>
      </c>
      <c r="K1036" s="520"/>
      <c r="L1036" s="17"/>
      <c r="M1036" s="755"/>
      <c r="N1036" s="754"/>
      <c r="O1036" s="790"/>
      <c r="P1036" s="790"/>
      <c r="Q1036" s="206"/>
    </row>
    <row r="1037" spans="1:17" s="3" customFormat="1" ht="30" hidden="1" customHeight="1">
      <c r="A1037" s="110"/>
      <c r="B1037" s="110"/>
      <c r="C1037" s="73">
        <v>150</v>
      </c>
      <c r="D1037" s="144" t="s">
        <v>158</v>
      </c>
      <c r="E1037" s="638"/>
      <c r="F1037" s="107" t="s">
        <v>39</v>
      </c>
      <c r="G1037" s="434" t="s">
        <v>13</v>
      </c>
      <c r="H1037" s="521"/>
      <c r="I1037" s="107" t="s">
        <v>39</v>
      </c>
      <c r="J1037" s="434" t="s">
        <v>13</v>
      </c>
      <c r="K1037" s="522"/>
      <c r="L1037" s="17"/>
      <c r="M1037" s="755"/>
      <c r="N1037" s="754"/>
      <c r="O1037" s="790"/>
      <c r="P1037" s="790"/>
      <c r="Q1037" s="206"/>
    </row>
    <row r="1038" spans="1:17" s="3" customFormat="1" ht="15" hidden="1" customHeight="1">
      <c r="A1038" s="110"/>
      <c r="B1038" s="110"/>
      <c r="C1038" s="44">
        <v>151</v>
      </c>
      <c r="D1038" s="999" t="s">
        <v>641</v>
      </c>
      <c r="E1038" s="1000"/>
      <c r="F1038" s="499"/>
      <c r="G1038" s="434" t="s">
        <v>13</v>
      </c>
      <c r="H1038" s="523">
        <f>(H1030-H1029+H1031+H1032+H1033+H1034+H1035-H1036-H1037)</f>
        <v>0</v>
      </c>
      <c r="I1038" s="524"/>
      <c r="J1038" s="434" t="s">
        <v>13</v>
      </c>
      <c r="K1038" s="525">
        <f>(K1030-K1029+K1031+K1032+K1033+K1034+K1035-K1036-K1037)</f>
        <v>0</v>
      </c>
      <c r="L1038" s="17"/>
      <c r="M1038" s="755"/>
      <c r="N1038" s="754"/>
      <c r="O1038" s="790"/>
      <c r="P1038" s="790"/>
      <c r="Q1038" s="206"/>
    </row>
    <row r="1039" spans="1:17" ht="15" hidden="1" customHeight="1">
      <c r="C1039" s="112">
        <v>152</v>
      </c>
      <c r="D1039" s="489" t="s">
        <v>160</v>
      </c>
      <c r="E1039" s="638"/>
      <c r="F1039" s="526"/>
      <c r="G1039" s="490"/>
      <c r="H1039" s="116"/>
      <c r="I1039" s="527"/>
      <c r="J1039" s="528"/>
      <c r="K1039" s="116"/>
      <c r="M1039" s="1247" t="str">
        <f>IF(AND(H1038&lt;&gt;0,H1039=""),"Enter Prior Year Ownership % on Line 152","")</f>
        <v/>
      </c>
      <c r="N1039" s="1253"/>
      <c r="O1039" s="1253"/>
      <c r="P1039" s="812"/>
    </row>
    <row r="1040" spans="1:17" s="35" customFormat="1" ht="15" hidden="1" customHeight="1">
      <c r="A1040" s="108"/>
      <c r="B1040" s="108"/>
      <c r="C1040" s="44">
        <v>153</v>
      </c>
      <c r="D1040" s="1001" t="s">
        <v>669</v>
      </c>
      <c r="E1040" s="1002"/>
      <c r="F1040" s="507" t="s">
        <v>147</v>
      </c>
      <c r="G1040" s="434" t="s">
        <v>13</v>
      </c>
      <c r="H1040" s="529">
        <f>(H1030-H1029+H1031+H1032+H1033+H1034+H1035-H1036-H1037)*H1039</f>
        <v>0</v>
      </c>
      <c r="I1040" s="507" t="s">
        <v>147</v>
      </c>
      <c r="J1040" s="434" t="s">
        <v>13</v>
      </c>
      <c r="K1040" s="530">
        <f>(K1030-K1029+K1031+K1032+K1033+K1034+K1035-K1036-K1037)*K1039</f>
        <v>0</v>
      </c>
      <c r="L1040" s="17"/>
      <c r="M1040" s="1246" t="str">
        <f>IF(AND(K1038&lt;&gt;0,K1039=""),"Enter Most Recent Year Ownership % on Line 152","")</f>
        <v/>
      </c>
      <c r="N1040" s="1252"/>
      <c r="O1040" s="1252"/>
      <c r="P1040" s="1252"/>
      <c r="Q1040" s="205"/>
    </row>
    <row r="1041" spans="3:18" ht="15" hidden="1" customHeight="1">
      <c r="C1041" s="109"/>
      <c r="D1041" s="964" t="s">
        <v>642</v>
      </c>
      <c r="E1041" s="964"/>
      <c r="F1041" s="964"/>
      <c r="G1041" s="964"/>
      <c r="H1041" s="964"/>
      <c r="I1041" s="964"/>
      <c r="J1041" s="964"/>
      <c r="K1041" s="965"/>
      <c r="M1041" s="807" t="s">
        <v>26</v>
      </c>
      <c r="N1041" s="808">
        <f>IF(H1042=0,0,K1042-H1042)</f>
        <v>0</v>
      </c>
    </row>
    <row r="1042" spans="3:18" ht="15" hidden="1" customHeight="1" thickBot="1">
      <c r="C1042" s="65">
        <v>154</v>
      </c>
      <c r="D1042" s="460"/>
      <c r="E1042" s="366" t="s">
        <v>119</v>
      </c>
      <c r="F1042" s="444"/>
      <c r="G1042" s="510" t="s">
        <v>13</v>
      </c>
      <c r="H1042" s="320">
        <f>SUM(H1027+H1040)</f>
        <v>0</v>
      </c>
      <c r="I1042" s="318"/>
      <c r="J1042" s="510" t="s">
        <v>13</v>
      </c>
      <c r="K1042" s="322">
        <f>SUM(K1027+K1040)</f>
        <v>0</v>
      </c>
      <c r="M1042" s="807" t="s">
        <v>28</v>
      </c>
      <c r="N1042" s="809">
        <f>IF(H1042=0,0,(K1042-H1042)/H1042)</f>
        <v>0</v>
      </c>
    </row>
    <row r="1043" spans="3:18" ht="15" hidden="1" customHeight="1" thickTop="1">
      <c r="C1043" s="973">
        <v>155</v>
      </c>
      <c r="D1043" s="1052" t="s">
        <v>178</v>
      </c>
      <c r="E1043" s="1159"/>
      <c r="F1043" s="1159"/>
      <c r="G1043" s="1159"/>
      <c r="H1043" s="1159"/>
      <c r="I1043" s="1159"/>
      <c r="J1043" s="1159"/>
      <c r="K1043" s="1160"/>
      <c r="M1043" s="768"/>
      <c r="N1043" s="771"/>
      <c r="O1043" s="772"/>
    </row>
    <row r="1044" spans="3:18" ht="15" hidden="1" customHeight="1">
      <c r="C1044" s="973"/>
      <c r="D1044" s="1023" t="s">
        <v>30</v>
      </c>
      <c r="E1044" s="1017"/>
      <c r="F1044" s="1007" t="s">
        <v>7</v>
      </c>
      <c r="G1044" s="1007"/>
      <c r="H1044" s="1007"/>
      <c r="I1044" s="1007"/>
      <c r="J1044" s="1007"/>
      <c r="K1044" s="1024"/>
      <c r="M1044" s="768"/>
      <c r="N1044" s="771"/>
      <c r="O1044" s="772"/>
    </row>
    <row r="1045" spans="3:18" ht="15" hidden="1" customHeight="1">
      <c r="C1045" s="973"/>
      <c r="D1045" s="1023" t="s">
        <v>31</v>
      </c>
      <c r="E1045" s="1017"/>
      <c r="F1045" s="1007" t="s">
        <v>7</v>
      </c>
      <c r="G1045" s="1007"/>
      <c r="H1045" s="1007"/>
      <c r="I1045" s="1007"/>
      <c r="J1045" s="1007"/>
      <c r="K1045" s="1024"/>
      <c r="O1045" s="772"/>
    </row>
    <row r="1046" spans="3:18" ht="15" hidden="1" customHeight="1" thickBot="1">
      <c r="C1046" s="973"/>
      <c r="D1046" s="1025" t="s">
        <v>555</v>
      </c>
      <c r="E1046" s="1026"/>
      <c r="F1046" s="1027" t="s">
        <v>32</v>
      </c>
      <c r="G1046" s="1027"/>
      <c r="H1046" s="1027"/>
      <c r="I1046" s="1027"/>
      <c r="J1046" s="1027"/>
      <c r="K1046" s="1028"/>
    </row>
    <row r="1047" spans="3:18" ht="15" hidden="1" customHeight="1" thickTop="1">
      <c r="C1047" s="131"/>
      <c r="D1047" s="169" t="s">
        <v>33</v>
      </c>
      <c r="E1047" s="269"/>
      <c r="F1047" s="1156">
        <f>AND(F1044="YES",F1045="NO",F1046="NO")*H1042</f>
        <v>0</v>
      </c>
      <c r="G1047" s="1157"/>
      <c r="H1047" s="1157"/>
      <c r="I1047" s="1157"/>
      <c r="J1047" s="1157"/>
      <c r="K1047" s="1158"/>
      <c r="M1047" s="768"/>
      <c r="N1047" s="771"/>
      <c r="O1047" s="772"/>
    </row>
    <row r="1048" spans="3:18" ht="15" hidden="1" customHeight="1">
      <c r="C1048" s="260"/>
      <c r="D1048" s="259" t="s">
        <v>34</v>
      </c>
      <c r="E1048" s="222"/>
      <c r="F1048" s="1143">
        <f>AND(F1044="NO",F1045="YES",F1046="NO")*(K1042)</f>
        <v>0</v>
      </c>
      <c r="G1048" s="1144"/>
      <c r="H1048" s="1144"/>
      <c r="I1048" s="1144"/>
      <c r="J1048" s="1144"/>
      <c r="K1048" s="1145"/>
      <c r="O1048" s="772"/>
    </row>
    <row r="1049" spans="3:18" ht="15" hidden="1" customHeight="1">
      <c r="C1049" s="324"/>
      <c r="D1049" s="151" t="s">
        <v>35</v>
      </c>
      <c r="E1049" s="531"/>
      <c r="F1049" s="1143">
        <f>AND(F1044="NO",F1045="NO",F1046="YES")*(H1042+K1042)/2</f>
        <v>0</v>
      </c>
      <c r="G1049" s="1144"/>
      <c r="H1049" s="1144"/>
      <c r="I1049" s="1144"/>
      <c r="J1049" s="1144"/>
      <c r="K1049" s="1145"/>
      <c r="O1049" s="770"/>
    </row>
    <row r="1050" spans="3:18" ht="15" hidden="1" customHeight="1" thickTop="1">
      <c r="C1050" s="241"/>
      <c r="D1050" s="997" t="s">
        <v>179</v>
      </c>
      <c r="E1050" s="998"/>
      <c r="F1050" s="444"/>
      <c r="G1050" s="532"/>
      <c r="H1050" s="1146">
        <f>SUM(F1048:K1049)</f>
        <v>0</v>
      </c>
      <c r="I1050" s="1146"/>
      <c r="J1050" s="1146"/>
      <c r="K1050" s="1147"/>
      <c r="M1050" s="781"/>
      <c r="N1050" s="782"/>
      <c r="O1050" s="772"/>
    </row>
    <row r="1051" spans="3:18" customFormat="1" ht="15" hidden="1" customHeight="1">
      <c r="L1051" s="17"/>
      <c r="M1051" s="764"/>
      <c r="N1051" s="794"/>
      <c r="O1051" s="17"/>
      <c r="P1051" s="17"/>
    </row>
    <row r="1052" spans="3:18" ht="15.6" hidden="1">
      <c r="C1052" s="298"/>
      <c r="D1052" s="483"/>
      <c r="E1052" s="484"/>
      <c r="F1052" s="484"/>
      <c r="G1052" s="485"/>
      <c r="H1052" s="243" t="s">
        <v>8</v>
      </c>
      <c r="I1052" s="51"/>
      <c r="J1052" s="629"/>
      <c r="K1052" s="574" t="s">
        <v>9</v>
      </c>
    </row>
    <row r="1053" spans="3:18" ht="15" hidden="1" customHeight="1">
      <c r="C1053" s="668" t="s">
        <v>182</v>
      </c>
      <c r="D1053" s="609" t="s">
        <v>168</v>
      </c>
      <c r="E1053" s="1076" t="s">
        <v>663</v>
      </c>
      <c r="F1053" s="1077"/>
      <c r="G1053" s="630"/>
      <c r="H1053" s="666">
        <v>2021</v>
      </c>
      <c r="I1053" s="626"/>
      <c r="J1053" s="631"/>
      <c r="K1053" s="665">
        <v>2022</v>
      </c>
      <c r="N1053" s="786"/>
    </row>
    <row r="1054" spans="3:18" ht="15" hidden="1" customHeight="1">
      <c r="C1054" s="45"/>
      <c r="D1054" s="143" t="s">
        <v>55</v>
      </c>
      <c r="E1054" s="988" t="s">
        <v>56</v>
      </c>
      <c r="F1054" s="1003"/>
      <c r="G1054" s="1003"/>
      <c r="H1054" s="1003"/>
      <c r="I1054" s="1003"/>
      <c r="J1054" s="1003"/>
      <c r="K1054" s="1004"/>
      <c r="N1054" s="786"/>
    </row>
    <row r="1055" spans="3:18" ht="15" hidden="1" customHeight="1">
      <c r="C1055" s="109"/>
      <c r="D1055" s="1005" t="s">
        <v>169</v>
      </c>
      <c r="E1055" s="1005"/>
      <c r="F1055" s="1005"/>
      <c r="G1055" s="1005"/>
      <c r="H1055" s="1005"/>
      <c r="I1055" s="1005"/>
      <c r="J1055" s="1005"/>
      <c r="K1055" s="1006"/>
    </row>
    <row r="1056" spans="3:18" ht="15" hidden="1" customHeight="1">
      <c r="C1056" s="112">
        <v>130</v>
      </c>
      <c r="D1056" s="154" t="s">
        <v>104</v>
      </c>
      <c r="E1056" s="638"/>
      <c r="F1056" s="271" t="s">
        <v>12</v>
      </c>
      <c r="G1056" s="486" t="s">
        <v>13</v>
      </c>
      <c r="H1056" s="487"/>
      <c r="I1056" s="271" t="s">
        <v>12</v>
      </c>
      <c r="J1056" s="486" t="s">
        <v>13</v>
      </c>
      <c r="K1056" s="488"/>
      <c r="M1056" s="1247" t="str">
        <f>IF(AND(H1056&lt;&gt;"",H1057&lt;&gt;""),"Enter EITHER Line Profit or Loss in Prior Year Column","")</f>
        <v/>
      </c>
      <c r="N1056" s="1244"/>
      <c r="O1056" s="1244"/>
      <c r="P1056" s="1244"/>
      <c r="Q1056" s="1244"/>
      <c r="R1056" s="1244"/>
    </row>
    <row r="1057" spans="1:92" ht="15" hidden="1" customHeight="1">
      <c r="C1057" s="112">
        <v>131</v>
      </c>
      <c r="D1057" s="489" t="s">
        <v>170</v>
      </c>
      <c r="E1057" s="638"/>
      <c r="F1057" s="107" t="s">
        <v>39</v>
      </c>
      <c r="G1057" s="490" t="s">
        <v>13</v>
      </c>
      <c r="H1057" s="491"/>
      <c r="I1057" s="107" t="s">
        <v>39</v>
      </c>
      <c r="J1057" s="490" t="s">
        <v>13</v>
      </c>
      <c r="K1057" s="492"/>
      <c r="M1057" s="1246" t="str">
        <f>IF(AND(K1056&lt;&gt;"",K1057&lt;&gt;""),"Enter EITHER Profit or Loss in Most Recent Year Column","")</f>
        <v/>
      </c>
      <c r="N1057" s="926"/>
      <c r="O1057" s="926"/>
      <c r="P1057" s="926"/>
      <c r="Q1057" s="926"/>
      <c r="R1057" s="926"/>
    </row>
    <row r="1058" spans="1:92" ht="15" hidden="1" customHeight="1">
      <c r="C1058" s="44">
        <v>132</v>
      </c>
      <c r="D1058" s="489" t="s">
        <v>106</v>
      </c>
      <c r="E1058" s="638"/>
      <c r="F1058" s="493" t="s">
        <v>12</v>
      </c>
      <c r="G1058" s="490" t="s">
        <v>13</v>
      </c>
      <c r="H1058" s="494"/>
      <c r="I1058" s="493" t="s">
        <v>12</v>
      </c>
      <c r="J1058" s="490" t="s">
        <v>13</v>
      </c>
      <c r="K1058" s="495"/>
    </row>
    <row r="1059" spans="1:92" ht="15" hidden="1" customHeight="1">
      <c r="C1059" s="44">
        <v>133</v>
      </c>
      <c r="D1059" s="489" t="s">
        <v>171</v>
      </c>
      <c r="E1059" s="638"/>
      <c r="F1059" s="107" t="s">
        <v>39</v>
      </c>
      <c r="G1059" s="490" t="s">
        <v>13</v>
      </c>
      <c r="H1059" s="491"/>
      <c r="I1059" s="107" t="s">
        <v>39</v>
      </c>
      <c r="J1059" s="490" t="s">
        <v>13</v>
      </c>
      <c r="K1059" s="492"/>
    </row>
    <row r="1060" spans="1:92" ht="15" hidden="1" customHeight="1">
      <c r="C1060" s="45">
        <v>134</v>
      </c>
      <c r="D1060" s="496" t="s">
        <v>108</v>
      </c>
      <c r="E1060" s="1009" t="s">
        <v>172</v>
      </c>
      <c r="F1060" s="1009"/>
      <c r="G1060" s="497" t="s">
        <v>13</v>
      </c>
      <c r="H1060" s="498">
        <f>SUM(H1056-H1057+H1058-H1059)</f>
        <v>0</v>
      </c>
      <c r="I1060" s="499"/>
      <c r="J1060" s="497" t="s">
        <v>13</v>
      </c>
      <c r="K1060" s="500">
        <f>SUM(K1056-K1057+K1058-K1059)</f>
        <v>0</v>
      </c>
      <c r="M1060" s="1247" t="str">
        <f>IF(AND(H1060&gt;0,H1061=""),"Enter Prior Year Distributions on Line 135. If no Distributions, Enter $0","")</f>
        <v/>
      </c>
      <c r="N1060" s="1244"/>
      <c r="O1060" s="1244"/>
      <c r="P1060" s="1244"/>
      <c r="Q1060" s="1244"/>
      <c r="R1060" s="1244"/>
    </row>
    <row r="1061" spans="1:92" ht="15" hidden="1" customHeight="1">
      <c r="C1061" s="73">
        <v>135</v>
      </c>
      <c r="D1061" s="501" t="s">
        <v>110</v>
      </c>
      <c r="E1061" s="638"/>
      <c r="F1061" s="502"/>
      <c r="G1061" s="434" t="s">
        <v>13</v>
      </c>
      <c r="H1061" s="265"/>
      <c r="I1061" s="502"/>
      <c r="J1061" s="486" t="s">
        <v>13</v>
      </c>
      <c r="K1061" s="466"/>
      <c r="M1061" s="1246" t="str">
        <f>IF(AND(K1060&gt;0,K1061=""),"Enter Most Recent Year Distributions on Line 135. If no Distributions, Enter $0.","")</f>
        <v/>
      </c>
      <c r="N1061" s="926"/>
      <c r="O1061" s="926"/>
      <c r="P1061" s="926"/>
      <c r="Q1061" s="926"/>
      <c r="R1061" s="926"/>
    </row>
    <row r="1062" spans="1:92" ht="15" hidden="1" customHeight="1">
      <c r="C1062" s="113"/>
      <c r="D1062" s="1010" t="s">
        <v>556</v>
      </c>
      <c r="E1062" s="1011"/>
      <c r="F1062" s="1011"/>
      <c r="G1062" s="1011"/>
      <c r="H1062" s="1011"/>
      <c r="I1062" s="1011"/>
      <c r="J1062" s="1011"/>
      <c r="K1062" s="1012"/>
    </row>
    <row r="1063" spans="1:92" s="19" customFormat="1" ht="15" hidden="1" customHeight="1">
      <c r="A1063" s="114"/>
      <c r="B1063" s="114"/>
      <c r="C1063" s="115"/>
      <c r="D1063" s="1013" t="s">
        <v>638</v>
      </c>
      <c r="E1063" s="1014"/>
      <c r="F1063" s="1014"/>
      <c r="G1063" s="1014"/>
      <c r="H1063" s="1014"/>
      <c r="I1063" s="1014"/>
      <c r="J1063" s="1014"/>
      <c r="K1063" s="1015"/>
      <c r="L1063" s="17"/>
      <c r="M1063" s="791"/>
      <c r="N1063" s="792"/>
      <c r="O1063" s="793"/>
      <c r="P1063" s="793"/>
      <c r="Q1063" s="207"/>
      <c r="U1063" s="18"/>
      <c r="V1063" s="18"/>
      <c r="W1063" s="18"/>
      <c r="X1063" s="18"/>
      <c r="Y1063" s="18"/>
      <c r="Z1063" s="18"/>
      <c r="AA1063" s="18"/>
      <c r="AB1063" s="18"/>
      <c r="AC1063" s="18"/>
      <c r="AD1063" s="18"/>
      <c r="AE1063" s="18"/>
      <c r="AF1063" s="18"/>
      <c r="AG1063" s="1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c r="CM1063" s="18"/>
      <c r="CN1063" s="18"/>
    </row>
    <row r="1064" spans="1:92" ht="15" hidden="1" customHeight="1">
      <c r="C1064" s="47"/>
      <c r="D1064" s="977" t="s">
        <v>112</v>
      </c>
      <c r="E1064" s="977"/>
      <c r="F1064" s="977"/>
      <c r="G1064" s="977"/>
      <c r="H1064" s="977"/>
      <c r="I1064" s="977"/>
      <c r="J1064" s="977"/>
      <c r="K1064" s="978"/>
      <c r="M1064" s="768"/>
      <c r="N1064" s="771"/>
      <c r="O1064" s="772"/>
    </row>
    <row r="1065" spans="1:92" ht="15" hidden="1" customHeight="1">
      <c r="C1065" s="45">
        <v>136</v>
      </c>
      <c r="D1065" s="1031" t="s">
        <v>113</v>
      </c>
      <c r="E1065" s="1031"/>
      <c r="F1065" s="1007" t="s">
        <v>7</v>
      </c>
      <c r="G1065" s="1007"/>
      <c r="H1065" s="1007"/>
      <c r="I1065" s="1007"/>
      <c r="J1065" s="1007"/>
      <c r="K1065" s="1008"/>
      <c r="M1065" s="768"/>
      <c r="N1065" s="771"/>
      <c r="O1065" s="772"/>
    </row>
    <row r="1066" spans="1:92" ht="15" hidden="1" customHeight="1">
      <c r="C1066" s="77"/>
      <c r="D1066" s="992" t="s">
        <v>114</v>
      </c>
      <c r="E1066" s="992"/>
      <c r="F1066" s="971" t="s">
        <v>7</v>
      </c>
      <c r="G1066" s="971"/>
      <c r="H1066" s="971"/>
      <c r="I1066" s="971"/>
      <c r="J1066" s="971"/>
      <c r="K1066" s="972"/>
      <c r="M1066" s="768"/>
      <c r="N1066" s="769"/>
      <c r="O1066" s="770"/>
    </row>
    <row r="1067" spans="1:92" ht="15" hidden="1" customHeight="1">
      <c r="C1067" s="131"/>
      <c r="D1067" s="259" t="s">
        <v>108</v>
      </c>
      <c r="E1067" s="222"/>
      <c r="F1067" s="974">
        <f>AND(F1065="YES",F1066="NO")*H1060</f>
        <v>0</v>
      </c>
      <c r="G1067" s="975"/>
      <c r="H1067" s="975"/>
      <c r="I1067" s="975"/>
      <c r="J1067" s="975"/>
      <c r="K1067" s="976"/>
      <c r="M1067" s="768"/>
      <c r="N1067" s="771"/>
      <c r="O1067" s="772"/>
    </row>
    <row r="1068" spans="1:92" ht="15" hidden="1" customHeight="1">
      <c r="C1068" s="260"/>
      <c r="D1068" s="259" t="s">
        <v>110</v>
      </c>
      <c r="E1068" s="222"/>
      <c r="F1068" s="974">
        <f>AND(F1065="NO",F1066="YES")*(H1061)</f>
        <v>0</v>
      </c>
      <c r="G1068" s="975"/>
      <c r="H1068" s="975"/>
      <c r="I1068" s="975"/>
      <c r="J1068" s="975"/>
      <c r="K1068" s="976"/>
      <c r="M1068" s="768"/>
      <c r="N1068" s="771"/>
      <c r="O1068" s="772"/>
    </row>
    <row r="1069" spans="1:92" ht="15" hidden="1" customHeight="1">
      <c r="C1069" s="45"/>
      <c r="D1069" s="153"/>
      <c r="E1069" s="159"/>
      <c r="F1069" s="408"/>
      <c r="G1069" s="409"/>
      <c r="H1069" s="409"/>
      <c r="I1069" s="409"/>
      <c r="J1069" s="409"/>
      <c r="K1069" s="431"/>
      <c r="M1069" s="768"/>
      <c r="N1069" s="771"/>
      <c r="O1069" s="772"/>
    </row>
    <row r="1070" spans="1:92" ht="15" hidden="1" customHeight="1">
      <c r="C1070" s="77"/>
      <c r="D1070" s="977" t="s">
        <v>115</v>
      </c>
      <c r="E1070" s="977"/>
      <c r="F1070" s="977"/>
      <c r="G1070" s="977"/>
      <c r="H1070" s="977"/>
      <c r="I1070" s="977"/>
      <c r="J1070" s="977"/>
      <c r="K1070" s="978"/>
    </row>
    <row r="1071" spans="1:92" ht="15" hidden="1" customHeight="1">
      <c r="C1071" s="45">
        <v>137</v>
      </c>
      <c r="D1071" s="1031" t="s">
        <v>113</v>
      </c>
      <c r="E1071" s="1031"/>
      <c r="F1071" s="1007" t="s">
        <v>7</v>
      </c>
      <c r="G1071" s="1007"/>
      <c r="H1071" s="1007"/>
      <c r="I1071" s="1007"/>
      <c r="J1071" s="1007"/>
      <c r="K1071" s="1008"/>
      <c r="M1071" s="768"/>
      <c r="N1071" s="771"/>
      <c r="O1071" s="772"/>
    </row>
    <row r="1072" spans="1:92" ht="15" hidden="1" customHeight="1">
      <c r="C1072" s="77"/>
      <c r="D1072" s="992" t="s">
        <v>114</v>
      </c>
      <c r="E1072" s="992"/>
      <c r="F1072" s="971" t="s">
        <v>7</v>
      </c>
      <c r="G1072" s="971"/>
      <c r="H1072" s="971"/>
      <c r="I1072" s="971"/>
      <c r="J1072" s="971"/>
      <c r="K1072" s="972"/>
      <c r="M1072" s="768"/>
      <c r="N1072" s="769"/>
      <c r="O1072" s="770"/>
    </row>
    <row r="1073" spans="1:17" ht="15" hidden="1" customHeight="1">
      <c r="C1073" s="131"/>
      <c r="D1073" s="259" t="s">
        <v>108</v>
      </c>
      <c r="E1073" s="222"/>
      <c r="F1073" s="974">
        <f>AND(F1071="YES",F1072="NO")*K1060</f>
        <v>0</v>
      </c>
      <c r="G1073" s="975"/>
      <c r="H1073" s="975"/>
      <c r="I1073" s="975"/>
      <c r="J1073" s="975"/>
      <c r="K1073" s="976"/>
      <c r="M1073" s="768"/>
      <c r="N1073" s="771"/>
      <c r="O1073" s="772"/>
    </row>
    <row r="1074" spans="1:17" ht="15" hidden="1" customHeight="1" thickBot="1">
      <c r="C1074" s="260"/>
      <c r="D1074" s="259" t="s">
        <v>110</v>
      </c>
      <c r="E1074" s="222"/>
      <c r="F1074" s="974">
        <f>AND(F1071="NO",F1072="YES")*(K1061)</f>
        <v>0</v>
      </c>
      <c r="G1074" s="975"/>
      <c r="H1074" s="975"/>
      <c r="I1074" s="975"/>
      <c r="J1074" s="975"/>
      <c r="K1074" s="976"/>
      <c r="M1074" s="768"/>
      <c r="N1074" s="771"/>
      <c r="O1074" s="772"/>
    </row>
    <row r="1075" spans="1:17" ht="15" hidden="1" customHeight="1">
      <c r="C1075" s="47"/>
      <c r="D1075" s="153"/>
      <c r="E1075" s="159"/>
      <c r="F1075" s="100"/>
      <c r="G1075" s="78"/>
      <c r="H1075" s="78"/>
      <c r="I1075" s="78"/>
      <c r="J1075" s="78"/>
      <c r="K1075" s="101"/>
      <c r="M1075" s="768"/>
      <c r="N1075" s="771"/>
      <c r="O1075" s="772"/>
    </row>
    <row r="1076" spans="1:17" ht="15" hidden="1" customHeight="1">
      <c r="C1076" s="65">
        <v>138</v>
      </c>
      <c r="D1076" s="503" t="s">
        <v>173</v>
      </c>
      <c r="E1076" s="638"/>
      <c r="F1076" s="326" t="s">
        <v>12</v>
      </c>
      <c r="G1076" s="304" t="s">
        <v>13</v>
      </c>
      <c r="H1076" s="413">
        <f>IF(F1067+F1068&gt;0,F1067+F1068,0)</f>
        <v>0</v>
      </c>
      <c r="I1076" s="326" t="s">
        <v>12</v>
      </c>
      <c r="J1076" s="304" t="s">
        <v>13</v>
      </c>
      <c r="K1076" s="413">
        <f>IF(F1073+F1074&gt;0,F1073+F1074,0)</f>
        <v>0</v>
      </c>
      <c r="M1076" s="647"/>
      <c r="N1076" s="251"/>
    </row>
    <row r="1077" spans="1:17" ht="15" hidden="1" customHeight="1">
      <c r="C1077" s="44">
        <v>139</v>
      </c>
      <c r="D1077" s="433" t="s">
        <v>146</v>
      </c>
      <c r="E1077" s="638"/>
      <c r="F1077" s="262" t="s">
        <v>39</v>
      </c>
      <c r="G1077" s="434" t="s">
        <v>13</v>
      </c>
      <c r="H1077" s="504">
        <f>IF(F1067+F1068&lt;0,F1067+F1068,0)</f>
        <v>0</v>
      </c>
      <c r="I1077" s="262" t="s">
        <v>39</v>
      </c>
      <c r="J1077" s="434" t="s">
        <v>13</v>
      </c>
      <c r="K1077" s="455">
        <f>IF(K1060&lt;0,K1060,0)</f>
        <v>0</v>
      </c>
      <c r="M1077" s="647" t="str">
        <f>IF(AND(H1060&lt;0,H1077=""),"Enter Prior Year Qualifying Losses on Line 120","")</f>
        <v/>
      </c>
      <c r="N1077" s="251" t="str">
        <f>IF(AND(K1060&lt;0,K1077=""),"Enter Most Recent Year Qualifying Losses on Line 120","")</f>
        <v/>
      </c>
    </row>
    <row r="1078" spans="1:17" ht="15" hidden="1" customHeight="1">
      <c r="C1078" s="112">
        <v>140</v>
      </c>
      <c r="D1078" s="343" t="s">
        <v>133</v>
      </c>
      <c r="E1078" s="638"/>
      <c r="F1078" s="326" t="s">
        <v>12</v>
      </c>
      <c r="G1078" s="486" t="s">
        <v>13</v>
      </c>
      <c r="H1078" s="505"/>
      <c r="I1078" s="326" t="s">
        <v>12</v>
      </c>
      <c r="J1078" s="486" t="s">
        <v>13</v>
      </c>
      <c r="K1078" s="506"/>
    </row>
    <row r="1079" spans="1:17" s="35" customFormat="1" ht="15" hidden="1" customHeight="1">
      <c r="A1079" s="108"/>
      <c r="B1079" s="108"/>
      <c r="C1079" s="44">
        <v>141</v>
      </c>
      <c r="D1079" s="1001" t="s">
        <v>667</v>
      </c>
      <c r="E1079" s="1002"/>
      <c r="F1079" s="507" t="s">
        <v>147</v>
      </c>
      <c r="G1079" s="508" t="s">
        <v>16</v>
      </c>
      <c r="H1079" s="509">
        <f>H1076+H1077+H1078</f>
        <v>0</v>
      </c>
      <c r="I1079" s="507" t="s">
        <v>147</v>
      </c>
      <c r="J1079" s="508" t="s">
        <v>16</v>
      </c>
      <c r="K1079" s="509">
        <f>K1076+K1077+K1078</f>
        <v>0</v>
      </c>
      <c r="L1079" s="17"/>
      <c r="M1079" s="787"/>
      <c r="N1079" s="788"/>
      <c r="O1079" s="789"/>
      <c r="P1079" s="789"/>
      <c r="Q1079" s="205"/>
    </row>
    <row r="1080" spans="1:17" ht="15" hidden="1" customHeight="1">
      <c r="C1080" s="109"/>
      <c r="D1080" s="964" t="s">
        <v>174</v>
      </c>
      <c r="E1080" s="964"/>
      <c r="F1080" s="964"/>
      <c r="G1080" s="964"/>
      <c r="H1080" s="964"/>
      <c r="I1080" s="964"/>
      <c r="J1080" s="964"/>
      <c r="K1080" s="965"/>
      <c r="N1080" s="786"/>
    </row>
    <row r="1081" spans="1:17" ht="15" hidden="1" customHeight="1">
      <c r="C1081" s="45">
        <v>142</v>
      </c>
      <c r="D1081" s="343" t="s">
        <v>175</v>
      </c>
      <c r="E1081" s="638"/>
      <c r="F1081" s="303" t="s">
        <v>39</v>
      </c>
      <c r="G1081" s="510" t="s">
        <v>16</v>
      </c>
      <c r="H1081" s="511"/>
      <c r="I1081" s="303" t="s">
        <v>39</v>
      </c>
      <c r="J1081" s="510" t="s">
        <v>16</v>
      </c>
      <c r="K1081" s="512"/>
      <c r="M1081" s="1247" t="str">
        <f>IF(AND(H1081&lt;&gt;"",H1082&lt;&gt;""),"Enter EITHER Profit or Loss in Prior Year Column","")</f>
        <v/>
      </c>
      <c r="N1081" s="1244"/>
      <c r="O1081" s="1244"/>
    </row>
    <row r="1082" spans="1:17" ht="15" hidden="1" customHeight="1">
      <c r="C1082" s="44">
        <v>143</v>
      </c>
      <c r="D1082" s="343" t="s">
        <v>153</v>
      </c>
      <c r="E1082" s="638"/>
      <c r="F1082" s="326" t="s">
        <v>12</v>
      </c>
      <c r="G1082" s="510" t="s">
        <v>16</v>
      </c>
      <c r="H1082" s="513"/>
      <c r="I1082" s="326" t="s">
        <v>12</v>
      </c>
      <c r="J1082" s="510" t="s">
        <v>16</v>
      </c>
      <c r="K1082" s="514"/>
      <c r="M1082" s="1246" t="str">
        <f>IF(AND(K1081&lt;&gt;"",K1082&lt;&gt;""),"Enter EITHER Profit or Loss in Most Recent Year Column","")</f>
        <v/>
      </c>
      <c r="N1082" s="926"/>
      <c r="O1082" s="926"/>
    </row>
    <row r="1083" spans="1:17" ht="15" hidden="1" customHeight="1">
      <c r="C1083" s="44">
        <v>144</v>
      </c>
      <c r="D1083" s="343" t="s">
        <v>61</v>
      </c>
      <c r="E1083" s="638"/>
      <c r="F1083" s="326" t="s">
        <v>12</v>
      </c>
      <c r="G1083" s="510" t="s">
        <v>16</v>
      </c>
      <c r="H1083" s="513"/>
      <c r="I1083" s="326" t="s">
        <v>12</v>
      </c>
      <c r="J1083" s="510" t="s">
        <v>16</v>
      </c>
      <c r="K1083" s="514"/>
    </row>
    <row r="1084" spans="1:17" ht="15" hidden="1" customHeight="1">
      <c r="C1084" s="44">
        <v>145</v>
      </c>
      <c r="D1084" s="343" t="s">
        <v>176</v>
      </c>
      <c r="E1084" s="638"/>
      <c r="F1084" s="326" t="s">
        <v>12</v>
      </c>
      <c r="G1084" s="510" t="s">
        <v>16</v>
      </c>
      <c r="H1084" s="513"/>
      <c r="I1084" s="326" t="s">
        <v>12</v>
      </c>
      <c r="J1084" s="510" t="s">
        <v>16</v>
      </c>
      <c r="K1084" s="514"/>
    </row>
    <row r="1085" spans="1:17" ht="15" hidden="1" customHeight="1">
      <c r="C1085" s="44">
        <v>146</v>
      </c>
      <c r="D1085" s="489" t="s">
        <v>154</v>
      </c>
      <c r="E1085" s="638"/>
      <c r="F1085" s="326" t="s">
        <v>12</v>
      </c>
      <c r="G1085" s="490" t="s">
        <v>13</v>
      </c>
      <c r="H1085" s="515"/>
      <c r="I1085" s="326" t="s">
        <v>12</v>
      </c>
      <c r="J1085" s="490" t="s">
        <v>13</v>
      </c>
      <c r="K1085" s="516"/>
    </row>
    <row r="1086" spans="1:17" ht="15" hidden="1" customHeight="1">
      <c r="C1086" s="44">
        <v>147</v>
      </c>
      <c r="D1086" s="489" t="s">
        <v>177</v>
      </c>
      <c r="E1086" s="638"/>
      <c r="F1086" s="326" t="s">
        <v>12</v>
      </c>
      <c r="G1086" s="490" t="s">
        <v>13</v>
      </c>
      <c r="H1086" s="515"/>
      <c r="I1086" s="326" t="s">
        <v>12</v>
      </c>
      <c r="J1086" s="490" t="s">
        <v>13</v>
      </c>
      <c r="K1086" s="516"/>
    </row>
    <row r="1087" spans="1:17" ht="15" hidden="1" customHeight="1">
      <c r="C1087" s="44">
        <v>148</v>
      </c>
      <c r="D1087" s="489" t="s">
        <v>156</v>
      </c>
      <c r="E1087" s="638"/>
      <c r="F1087" s="326" t="s">
        <v>12</v>
      </c>
      <c r="G1087" s="490" t="s">
        <v>13</v>
      </c>
      <c r="H1087" s="515"/>
      <c r="I1087" s="517" t="s">
        <v>12</v>
      </c>
      <c r="J1087" s="490" t="s">
        <v>13</v>
      </c>
      <c r="K1087" s="516"/>
    </row>
    <row r="1088" spans="1:17" s="3" customFormat="1" ht="15" hidden="1" customHeight="1">
      <c r="A1088" s="110"/>
      <c r="B1088" s="110"/>
      <c r="C1088" s="73">
        <v>149</v>
      </c>
      <c r="D1088" s="432" t="s">
        <v>157</v>
      </c>
      <c r="E1088" s="638"/>
      <c r="F1088" s="107" t="s">
        <v>39</v>
      </c>
      <c r="G1088" s="632" t="s">
        <v>16</v>
      </c>
      <c r="H1088" s="518"/>
      <c r="I1088" s="519" t="s">
        <v>39</v>
      </c>
      <c r="J1088" s="510" t="s">
        <v>16</v>
      </c>
      <c r="K1088" s="520"/>
      <c r="L1088" s="17"/>
      <c r="M1088" s="755"/>
      <c r="N1088" s="754"/>
      <c r="O1088" s="790"/>
      <c r="P1088" s="790"/>
      <c r="Q1088" s="206"/>
    </row>
    <row r="1089" spans="1:17" s="3" customFormat="1" ht="30" hidden="1" customHeight="1">
      <c r="A1089" s="110"/>
      <c r="B1089" s="110"/>
      <c r="C1089" s="73">
        <v>150</v>
      </c>
      <c r="D1089" s="144" t="s">
        <v>158</v>
      </c>
      <c r="E1089" s="638"/>
      <c r="F1089" s="107" t="s">
        <v>39</v>
      </c>
      <c r="G1089" s="434" t="s">
        <v>13</v>
      </c>
      <c r="H1089" s="521"/>
      <c r="I1089" s="107" t="s">
        <v>39</v>
      </c>
      <c r="J1089" s="434" t="s">
        <v>13</v>
      </c>
      <c r="K1089" s="522"/>
      <c r="L1089" s="17"/>
      <c r="M1089" s="755"/>
      <c r="N1089" s="754"/>
      <c r="O1089" s="790"/>
      <c r="P1089" s="790"/>
      <c r="Q1089" s="206"/>
    </row>
    <row r="1090" spans="1:17" s="3" customFormat="1" ht="15" hidden="1" customHeight="1">
      <c r="A1090" s="110"/>
      <c r="B1090" s="110"/>
      <c r="C1090" s="44">
        <v>151</v>
      </c>
      <c r="D1090" s="999" t="s">
        <v>641</v>
      </c>
      <c r="E1090" s="1000"/>
      <c r="F1090" s="499"/>
      <c r="G1090" s="434" t="s">
        <v>13</v>
      </c>
      <c r="H1090" s="523">
        <f>(H1082-H1081+H1083+H1084+H1085+H1086+H1087-H1088-H1089)</f>
        <v>0</v>
      </c>
      <c r="I1090" s="524"/>
      <c r="J1090" s="434" t="s">
        <v>13</v>
      </c>
      <c r="K1090" s="525">
        <f>(K1082-K1081+K1083+K1084+K1085+K1086+K1087-K1088-K1089)</f>
        <v>0</v>
      </c>
      <c r="L1090" s="17"/>
      <c r="M1090" s="755"/>
      <c r="N1090" s="754"/>
      <c r="O1090" s="790"/>
      <c r="P1090" s="790"/>
      <c r="Q1090" s="206"/>
    </row>
    <row r="1091" spans="1:17" ht="15" hidden="1" customHeight="1">
      <c r="C1091" s="112">
        <v>152</v>
      </c>
      <c r="D1091" s="489" t="s">
        <v>160</v>
      </c>
      <c r="E1091" s="638"/>
      <c r="F1091" s="526"/>
      <c r="G1091" s="490"/>
      <c r="H1091" s="116"/>
      <c r="I1091" s="527"/>
      <c r="J1091" s="528"/>
      <c r="K1091" s="116"/>
      <c r="M1091" s="1247" t="str">
        <f>IF(AND(H1090&lt;&gt;0,H1091=""),"Enter Prior Year Ownership % on Line 152","")</f>
        <v/>
      </c>
      <c r="N1091" s="1253"/>
      <c r="O1091" s="1253"/>
    </row>
    <row r="1092" spans="1:17" s="35" customFormat="1" ht="15" hidden="1" customHeight="1">
      <c r="A1092" s="108"/>
      <c r="B1092" s="108"/>
      <c r="C1092" s="44">
        <v>153</v>
      </c>
      <c r="D1092" s="1001" t="s">
        <v>669</v>
      </c>
      <c r="E1092" s="1002"/>
      <c r="F1092" s="507" t="s">
        <v>147</v>
      </c>
      <c r="G1092" s="434" t="s">
        <v>13</v>
      </c>
      <c r="H1092" s="529">
        <f>(H1082-H1081+H1083+H1084+H1085+H1086+H1087-H1088-H1089)*H1091</f>
        <v>0</v>
      </c>
      <c r="I1092" s="507" t="s">
        <v>147</v>
      </c>
      <c r="J1092" s="434" t="s">
        <v>13</v>
      </c>
      <c r="K1092" s="530">
        <f>(K1082-K1081+K1083+K1084+K1085+K1086+K1087-K1088-K1089)*K1091</f>
        <v>0</v>
      </c>
      <c r="L1092" s="17"/>
      <c r="M1092" s="1246" t="str">
        <f>IF(AND(K1090&lt;&gt;0,K1091=""),"Enter Most Recent Year Ownership % on Line 152","")</f>
        <v/>
      </c>
      <c r="N1092" s="1252"/>
      <c r="O1092" s="1252"/>
      <c r="P1092" s="789"/>
      <c r="Q1092" s="205"/>
    </row>
    <row r="1093" spans="1:17" ht="15" hidden="1" customHeight="1">
      <c r="C1093" s="109"/>
      <c r="D1093" s="964" t="s">
        <v>642</v>
      </c>
      <c r="E1093" s="964"/>
      <c r="F1093" s="964"/>
      <c r="G1093" s="964"/>
      <c r="H1093" s="964"/>
      <c r="I1093" s="964"/>
      <c r="J1093" s="964"/>
      <c r="K1093" s="965"/>
      <c r="M1093" s="807" t="s">
        <v>26</v>
      </c>
      <c r="N1093" s="808">
        <f>IF(H1094=0,0,K1094-H1094)</f>
        <v>0</v>
      </c>
    </row>
    <row r="1094" spans="1:17" ht="15" hidden="1" customHeight="1" thickBot="1">
      <c r="C1094" s="65">
        <v>154</v>
      </c>
      <c r="D1094" s="460"/>
      <c r="E1094" s="366" t="s">
        <v>119</v>
      </c>
      <c r="F1094" s="444"/>
      <c r="G1094" s="510" t="s">
        <v>13</v>
      </c>
      <c r="H1094" s="320">
        <f>SUM(H1079+H1092)</f>
        <v>0</v>
      </c>
      <c r="I1094" s="318"/>
      <c r="J1094" s="510" t="s">
        <v>13</v>
      </c>
      <c r="K1094" s="322">
        <f>SUM(K1079+K1092)</f>
        <v>0</v>
      </c>
      <c r="M1094" s="807" t="s">
        <v>28</v>
      </c>
      <c r="N1094" s="809">
        <f>IF(H1094=0,0,(K1094-H1094)/H1094)</f>
        <v>0</v>
      </c>
    </row>
    <row r="1095" spans="1:17" ht="15" hidden="1" customHeight="1" thickTop="1">
      <c r="C1095" s="973">
        <v>155</v>
      </c>
      <c r="D1095" s="1052" t="s">
        <v>178</v>
      </c>
      <c r="E1095" s="1159"/>
      <c r="F1095" s="1159"/>
      <c r="G1095" s="1159"/>
      <c r="H1095" s="1159"/>
      <c r="I1095" s="1159"/>
      <c r="J1095" s="1159"/>
      <c r="K1095" s="1160"/>
      <c r="M1095" s="768"/>
      <c r="N1095" s="771"/>
      <c r="O1095" s="772"/>
    </row>
    <row r="1096" spans="1:17" ht="15" hidden="1" customHeight="1">
      <c r="C1096" s="973"/>
      <c r="D1096" s="1023" t="s">
        <v>30</v>
      </c>
      <c r="E1096" s="1017"/>
      <c r="F1096" s="1007" t="s">
        <v>7</v>
      </c>
      <c r="G1096" s="1007"/>
      <c r="H1096" s="1007"/>
      <c r="I1096" s="1007"/>
      <c r="J1096" s="1007"/>
      <c r="K1096" s="1024"/>
      <c r="M1096" s="768"/>
      <c r="N1096" s="771"/>
      <c r="O1096" s="772"/>
    </row>
    <row r="1097" spans="1:17" ht="15" hidden="1" customHeight="1">
      <c r="C1097" s="973"/>
      <c r="D1097" s="1023" t="s">
        <v>31</v>
      </c>
      <c r="E1097" s="1017"/>
      <c r="F1097" s="1007" t="s">
        <v>7</v>
      </c>
      <c r="G1097" s="1007"/>
      <c r="H1097" s="1007"/>
      <c r="I1097" s="1007"/>
      <c r="J1097" s="1007"/>
      <c r="K1097" s="1024"/>
      <c r="O1097" s="772"/>
    </row>
    <row r="1098" spans="1:17" ht="15" hidden="1" customHeight="1" thickBot="1">
      <c r="C1098" s="973"/>
      <c r="D1098" s="1025" t="s">
        <v>555</v>
      </c>
      <c r="E1098" s="1026"/>
      <c r="F1098" s="1027" t="s">
        <v>32</v>
      </c>
      <c r="G1098" s="1027"/>
      <c r="H1098" s="1027"/>
      <c r="I1098" s="1027"/>
      <c r="J1098" s="1027"/>
      <c r="K1098" s="1028"/>
    </row>
    <row r="1099" spans="1:17" ht="15" hidden="1" customHeight="1" thickTop="1">
      <c r="C1099" s="131"/>
      <c r="D1099" s="169" t="s">
        <v>33</v>
      </c>
      <c r="E1099" s="269"/>
      <c r="F1099" s="1156">
        <f>AND(F1096="YES",F1097="NO",F1098="NO")*H1094</f>
        <v>0</v>
      </c>
      <c r="G1099" s="1157"/>
      <c r="H1099" s="1157"/>
      <c r="I1099" s="1157"/>
      <c r="J1099" s="1157"/>
      <c r="K1099" s="1158"/>
      <c r="M1099" s="768"/>
      <c r="N1099" s="771"/>
      <c r="O1099" s="772"/>
    </row>
    <row r="1100" spans="1:17" ht="15" hidden="1" customHeight="1">
      <c r="C1100" s="260"/>
      <c r="D1100" s="259" t="s">
        <v>34</v>
      </c>
      <c r="E1100" s="222"/>
      <c r="F1100" s="1143">
        <f>AND(F1096="NO",F1097="YES",F1098="NO")*(K1094)</f>
        <v>0</v>
      </c>
      <c r="G1100" s="1144"/>
      <c r="H1100" s="1144"/>
      <c r="I1100" s="1144"/>
      <c r="J1100" s="1144"/>
      <c r="K1100" s="1145"/>
      <c r="O1100" s="772"/>
    </row>
    <row r="1101" spans="1:17" ht="15" hidden="1" customHeight="1">
      <c r="C1101" s="324"/>
      <c r="D1101" s="151" t="s">
        <v>35</v>
      </c>
      <c r="E1101" s="531"/>
      <c r="F1101" s="1143">
        <f>AND(F1096="NO",F1097="NO",F1098="YES")*(H1094+K1094)/2</f>
        <v>0</v>
      </c>
      <c r="G1101" s="1144"/>
      <c r="H1101" s="1144"/>
      <c r="I1101" s="1144"/>
      <c r="J1101" s="1144"/>
      <c r="K1101" s="1145"/>
      <c r="O1101" s="770"/>
    </row>
    <row r="1102" spans="1:17" ht="15" hidden="1" customHeight="1" thickTop="1">
      <c r="C1102" s="241"/>
      <c r="D1102" s="997" t="s">
        <v>179</v>
      </c>
      <c r="E1102" s="998"/>
      <c r="F1102" s="444"/>
      <c r="G1102" s="532"/>
      <c r="H1102" s="1146">
        <f>SUM(F1100:K1101)</f>
        <v>0</v>
      </c>
      <c r="I1102" s="1146"/>
      <c r="J1102" s="1146"/>
      <c r="K1102" s="1147"/>
      <c r="M1102" s="781"/>
      <c r="N1102" s="782"/>
      <c r="O1102" s="772"/>
    </row>
    <row r="1103" spans="1:17" customFormat="1" ht="15" hidden="1" customHeight="1">
      <c r="L1103" s="17"/>
      <c r="M1103" s="764"/>
      <c r="N1103" s="794"/>
      <c r="O1103" s="17"/>
      <c r="P1103" s="17"/>
    </row>
    <row r="1104" spans="1:17" ht="15.6" hidden="1">
      <c r="C1104" s="298"/>
      <c r="D1104" s="483"/>
      <c r="E1104" s="484"/>
      <c r="F1104" s="484"/>
      <c r="G1104" s="485"/>
      <c r="H1104" s="243" t="s">
        <v>8</v>
      </c>
      <c r="I1104" s="51"/>
      <c r="J1104" s="629"/>
      <c r="K1104" s="574" t="s">
        <v>9</v>
      </c>
    </row>
    <row r="1105" spans="1:92" ht="15" hidden="1" customHeight="1">
      <c r="C1105" s="668" t="s">
        <v>183</v>
      </c>
      <c r="D1105" s="609" t="s">
        <v>168</v>
      </c>
      <c r="E1105" s="1076" t="s">
        <v>663</v>
      </c>
      <c r="F1105" s="1077"/>
      <c r="G1105" s="630"/>
      <c r="H1105" s="666">
        <v>2021</v>
      </c>
      <c r="I1105" s="626"/>
      <c r="J1105" s="631"/>
      <c r="K1105" s="665">
        <v>2022</v>
      </c>
      <c r="N1105" s="786"/>
    </row>
    <row r="1106" spans="1:92" ht="15" hidden="1" customHeight="1">
      <c r="C1106" s="45"/>
      <c r="D1106" s="143" t="s">
        <v>55</v>
      </c>
      <c r="E1106" s="988" t="s">
        <v>56</v>
      </c>
      <c r="F1106" s="1003"/>
      <c r="G1106" s="1003"/>
      <c r="H1106" s="1003"/>
      <c r="I1106" s="1003"/>
      <c r="J1106" s="1003"/>
      <c r="K1106" s="1004"/>
      <c r="N1106" s="786"/>
    </row>
    <row r="1107" spans="1:92" ht="15" hidden="1" customHeight="1">
      <c r="C1107" s="109"/>
      <c r="D1107" s="1005" t="s">
        <v>169</v>
      </c>
      <c r="E1107" s="1005"/>
      <c r="F1107" s="1005"/>
      <c r="G1107" s="1005"/>
      <c r="H1107" s="1005"/>
      <c r="I1107" s="1005"/>
      <c r="J1107" s="1005"/>
      <c r="K1107" s="1006"/>
      <c r="M1107" s="922" t="str">
        <f>IF(AND(H1108&lt;&gt;"",H1109&lt;&gt;""),"Enter EITHER Profit or Loss in Prior Year Column","")</f>
        <v/>
      </c>
      <c r="N1107" s="1240"/>
      <c r="O1107" s="1240"/>
      <c r="P1107" s="1240"/>
      <c r="Q1107" s="1240"/>
      <c r="R1107" s="1240"/>
    </row>
    <row r="1108" spans="1:92" ht="15" hidden="1" customHeight="1">
      <c r="C1108" s="112">
        <v>130</v>
      </c>
      <c r="D1108" s="154" t="s">
        <v>104</v>
      </c>
      <c r="E1108" s="638"/>
      <c r="F1108" s="271" t="s">
        <v>12</v>
      </c>
      <c r="G1108" s="486" t="s">
        <v>13</v>
      </c>
      <c r="H1108" s="487"/>
      <c r="I1108" s="271" t="s">
        <v>12</v>
      </c>
      <c r="J1108" s="486" t="s">
        <v>13</v>
      </c>
      <c r="K1108" s="488"/>
      <c r="M1108" s="1240"/>
      <c r="N1108" s="1240"/>
      <c r="O1108" s="1240"/>
      <c r="P1108" s="1240"/>
      <c r="Q1108" s="1240"/>
      <c r="R1108" s="1240"/>
    </row>
    <row r="1109" spans="1:92" ht="15" hidden="1" customHeight="1">
      <c r="C1109" s="112">
        <v>131</v>
      </c>
      <c r="D1109" s="489" t="s">
        <v>170</v>
      </c>
      <c r="E1109" s="638"/>
      <c r="F1109" s="107" t="s">
        <v>39</v>
      </c>
      <c r="G1109" s="490" t="s">
        <v>13</v>
      </c>
      <c r="H1109" s="491"/>
      <c r="I1109" s="107" t="s">
        <v>39</v>
      </c>
      <c r="J1109" s="490" t="s">
        <v>13</v>
      </c>
      <c r="K1109" s="492"/>
      <c r="M1109" s="918" t="str">
        <f>IF(AND(K1108&lt;&gt;"",K1109&lt;&gt;""),"Enter EITHER Profit or Loss in Most Recent Year Column","")</f>
        <v/>
      </c>
      <c r="N1109" s="927"/>
      <c r="O1109" s="927"/>
      <c r="P1109" s="927"/>
      <c r="Q1109" s="927"/>
      <c r="R1109" s="927"/>
    </row>
    <row r="1110" spans="1:92" ht="15" hidden="1" customHeight="1">
      <c r="C1110" s="44">
        <v>132</v>
      </c>
      <c r="D1110" s="489" t="s">
        <v>106</v>
      </c>
      <c r="E1110" s="638"/>
      <c r="F1110" s="493" t="s">
        <v>12</v>
      </c>
      <c r="G1110" s="490" t="s">
        <v>13</v>
      </c>
      <c r="H1110" s="494"/>
      <c r="I1110" s="493" t="s">
        <v>12</v>
      </c>
      <c r="J1110" s="490" t="s">
        <v>13</v>
      </c>
      <c r="K1110" s="495"/>
      <c r="M1110" s="804"/>
      <c r="N1110" s="805"/>
      <c r="O1110" s="812"/>
      <c r="P1110" s="812"/>
      <c r="Q1110" s="813"/>
      <c r="R1110" s="814"/>
    </row>
    <row r="1111" spans="1:92" ht="15" hidden="1" customHeight="1">
      <c r="C1111" s="44">
        <v>133</v>
      </c>
      <c r="D1111" s="489" t="s">
        <v>171</v>
      </c>
      <c r="E1111" s="638"/>
      <c r="F1111" s="107" t="s">
        <v>39</v>
      </c>
      <c r="G1111" s="490" t="s">
        <v>13</v>
      </c>
      <c r="H1111" s="491"/>
      <c r="I1111" s="107" t="s">
        <v>39</v>
      </c>
      <c r="J1111" s="490" t="s">
        <v>13</v>
      </c>
      <c r="K1111" s="492"/>
      <c r="M1111" s="804"/>
      <c r="N1111" s="805"/>
      <c r="O1111" s="812"/>
      <c r="P1111" s="812"/>
      <c r="Q1111" s="813"/>
      <c r="R1111" s="814"/>
    </row>
    <row r="1112" spans="1:92" ht="15" hidden="1" customHeight="1">
      <c r="C1112" s="45">
        <v>134</v>
      </c>
      <c r="D1112" s="496" t="s">
        <v>108</v>
      </c>
      <c r="E1112" s="1009" t="s">
        <v>172</v>
      </c>
      <c r="F1112" s="1009"/>
      <c r="G1112" s="497" t="s">
        <v>13</v>
      </c>
      <c r="H1112" s="498">
        <f>SUM(H1108-H1109+H1110-H1111)</f>
        <v>0</v>
      </c>
      <c r="I1112" s="499"/>
      <c r="J1112" s="497" t="s">
        <v>13</v>
      </c>
      <c r="K1112" s="500">
        <f>SUM(K1108-K1109+K1110-K1111)</f>
        <v>0</v>
      </c>
      <c r="M1112" s="922" t="str">
        <f>IF(AND(H1112&gt;0,H1113=""),"Enter Prior Year Distributions on Line 135. If no Distributions, Enter $0","")</f>
        <v/>
      </c>
      <c r="N1112" s="1240"/>
      <c r="O1112" s="1240"/>
      <c r="P1112" s="1240"/>
      <c r="Q1112" s="1240"/>
      <c r="R1112" s="1240"/>
    </row>
    <row r="1113" spans="1:92" ht="15" hidden="1" customHeight="1">
      <c r="C1113" s="73">
        <v>135</v>
      </c>
      <c r="D1113" s="501" t="s">
        <v>110</v>
      </c>
      <c r="E1113" s="638"/>
      <c r="F1113" s="502"/>
      <c r="G1113" s="434" t="s">
        <v>13</v>
      </c>
      <c r="H1113" s="265"/>
      <c r="I1113" s="502"/>
      <c r="J1113" s="486" t="s">
        <v>13</v>
      </c>
      <c r="K1113" s="466"/>
      <c r="M1113" s="918" t="str">
        <f>IF(AND(K1112&gt;0,K1113=""),"Enter Most Recent Year Distributions on Line 135. If no Distributions, Enter $0.","")</f>
        <v/>
      </c>
      <c r="N1113" s="927"/>
      <c r="O1113" s="927"/>
      <c r="P1113" s="927"/>
      <c r="Q1113" s="927"/>
      <c r="R1113" s="927"/>
    </row>
    <row r="1114" spans="1:92" ht="15" hidden="1" customHeight="1">
      <c r="C1114" s="113"/>
      <c r="D1114" s="1010" t="s">
        <v>556</v>
      </c>
      <c r="E1114" s="1011"/>
      <c r="F1114" s="1011"/>
      <c r="G1114" s="1011"/>
      <c r="H1114" s="1011"/>
      <c r="I1114" s="1011"/>
      <c r="J1114" s="1011"/>
      <c r="K1114" s="1012"/>
    </row>
    <row r="1115" spans="1:92" s="19" customFormat="1" ht="15" hidden="1" customHeight="1">
      <c r="A1115" s="114"/>
      <c r="B1115" s="114"/>
      <c r="C1115" s="115"/>
      <c r="D1115" s="1013" t="s">
        <v>638</v>
      </c>
      <c r="E1115" s="1014"/>
      <c r="F1115" s="1014"/>
      <c r="G1115" s="1014"/>
      <c r="H1115" s="1014"/>
      <c r="I1115" s="1014"/>
      <c r="J1115" s="1014"/>
      <c r="K1115" s="1015"/>
      <c r="L1115" s="17"/>
      <c r="M1115" s="791"/>
      <c r="N1115" s="792"/>
      <c r="O1115" s="793"/>
      <c r="P1115" s="793"/>
      <c r="Q1115" s="207"/>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c r="CM1115" s="18"/>
      <c r="CN1115" s="18"/>
    </row>
    <row r="1116" spans="1:92" ht="15" hidden="1" customHeight="1">
      <c r="C1116" s="47"/>
      <c r="D1116" s="977" t="s">
        <v>112</v>
      </c>
      <c r="E1116" s="977"/>
      <c r="F1116" s="977"/>
      <c r="G1116" s="977"/>
      <c r="H1116" s="977"/>
      <c r="I1116" s="977"/>
      <c r="J1116" s="977"/>
      <c r="K1116" s="978"/>
      <c r="M1116" s="768"/>
      <c r="N1116" s="771"/>
      <c r="O1116" s="772"/>
    </row>
    <row r="1117" spans="1:92" ht="15" hidden="1" customHeight="1">
      <c r="C1117" s="45">
        <v>136</v>
      </c>
      <c r="D1117" s="1031" t="s">
        <v>113</v>
      </c>
      <c r="E1117" s="1031"/>
      <c r="F1117" s="1007" t="s">
        <v>7</v>
      </c>
      <c r="G1117" s="1007"/>
      <c r="H1117" s="1007"/>
      <c r="I1117" s="1007"/>
      <c r="J1117" s="1007"/>
      <c r="K1117" s="1008"/>
      <c r="M1117" s="768"/>
      <c r="N1117" s="771"/>
      <c r="O1117" s="772"/>
    </row>
    <row r="1118" spans="1:92" ht="15" hidden="1" customHeight="1">
      <c r="C1118" s="77"/>
      <c r="D1118" s="992" t="s">
        <v>114</v>
      </c>
      <c r="E1118" s="992"/>
      <c r="F1118" s="971" t="s">
        <v>7</v>
      </c>
      <c r="G1118" s="971"/>
      <c r="H1118" s="971"/>
      <c r="I1118" s="971"/>
      <c r="J1118" s="971"/>
      <c r="K1118" s="972"/>
      <c r="M1118" s="768"/>
      <c r="N1118" s="769"/>
      <c r="O1118" s="770"/>
    </row>
    <row r="1119" spans="1:92" ht="15" hidden="1" customHeight="1">
      <c r="C1119" s="131"/>
      <c r="D1119" s="259" t="s">
        <v>108</v>
      </c>
      <c r="E1119" s="222"/>
      <c r="F1119" s="974">
        <f>AND(F1117="YES",F1118="NO")*H1112</f>
        <v>0</v>
      </c>
      <c r="G1119" s="975"/>
      <c r="H1119" s="975"/>
      <c r="I1119" s="975"/>
      <c r="J1119" s="975"/>
      <c r="K1119" s="976"/>
      <c r="M1119" s="768"/>
      <c r="N1119" s="771"/>
      <c r="O1119" s="772"/>
    </row>
    <row r="1120" spans="1:92" ht="15" hidden="1" customHeight="1">
      <c r="C1120" s="260"/>
      <c r="D1120" s="259" t="s">
        <v>110</v>
      </c>
      <c r="E1120" s="222"/>
      <c r="F1120" s="974">
        <f>AND(F1117="NO",F1118="YES")*(H1113)</f>
        <v>0</v>
      </c>
      <c r="G1120" s="975"/>
      <c r="H1120" s="975"/>
      <c r="I1120" s="975"/>
      <c r="J1120" s="975"/>
      <c r="K1120" s="976"/>
      <c r="M1120" s="768"/>
      <c r="N1120" s="771"/>
      <c r="O1120" s="772"/>
    </row>
    <row r="1121" spans="1:17" ht="15" hidden="1" customHeight="1">
      <c r="C1121" s="45"/>
      <c r="D1121" s="153"/>
      <c r="E1121" s="159"/>
      <c r="F1121" s="408"/>
      <c r="G1121" s="409"/>
      <c r="H1121" s="409"/>
      <c r="I1121" s="409"/>
      <c r="J1121" s="409"/>
      <c r="K1121" s="431"/>
      <c r="M1121" s="768"/>
      <c r="N1121" s="771"/>
      <c r="O1121" s="772"/>
    </row>
    <row r="1122" spans="1:17" ht="15" hidden="1" customHeight="1">
      <c r="C1122" s="77"/>
      <c r="D1122" s="977" t="s">
        <v>115</v>
      </c>
      <c r="E1122" s="977"/>
      <c r="F1122" s="977"/>
      <c r="G1122" s="977"/>
      <c r="H1122" s="977"/>
      <c r="I1122" s="977"/>
      <c r="J1122" s="977"/>
      <c r="K1122" s="978"/>
    </row>
    <row r="1123" spans="1:17" ht="15" hidden="1" customHeight="1">
      <c r="C1123" s="45">
        <v>137</v>
      </c>
      <c r="D1123" s="1031" t="s">
        <v>113</v>
      </c>
      <c r="E1123" s="1031"/>
      <c r="F1123" s="1007" t="s">
        <v>7</v>
      </c>
      <c r="G1123" s="1007"/>
      <c r="H1123" s="1007"/>
      <c r="I1123" s="1007"/>
      <c r="J1123" s="1007"/>
      <c r="K1123" s="1008"/>
      <c r="M1123" s="768"/>
      <c r="N1123" s="771"/>
      <c r="O1123" s="772"/>
    </row>
    <row r="1124" spans="1:17" ht="15" hidden="1" customHeight="1">
      <c r="C1124" s="77"/>
      <c r="D1124" s="992" t="s">
        <v>114</v>
      </c>
      <c r="E1124" s="992"/>
      <c r="F1124" s="971" t="s">
        <v>7</v>
      </c>
      <c r="G1124" s="971"/>
      <c r="H1124" s="971"/>
      <c r="I1124" s="971"/>
      <c r="J1124" s="971"/>
      <c r="K1124" s="972"/>
      <c r="M1124" s="768"/>
      <c r="N1124" s="769"/>
      <c r="O1124" s="770"/>
    </row>
    <row r="1125" spans="1:17" ht="15" hidden="1" customHeight="1">
      <c r="C1125" s="131"/>
      <c r="D1125" s="259" t="s">
        <v>108</v>
      </c>
      <c r="E1125" s="222"/>
      <c r="F1125" s="974">
        <f>AND(F1123="YES",F1124="NO")*K1112</f>
        <v>0</v>
      </c>
      <c r="G1125" s="975"/>
      <c r="H1125" s="975"/>
      <c r="I1125" s="975"/>
      <c r="J1125" s="975"/>
      <c r="K1125" s="976"/>
      <c r="M1125" s="768"/>
      <c r="N1125" s="771"/>
      <c r="O1125" s="772"/>
    </row>
    <row r="1126" spans="1:17" ht="15" hidden="1" customHeight="1" thickBot="1">
      <c r="C1126" s="260"/>
      <c r="D1126" s="259" t="s">
        <v>110</v>
      </c>
      <c r="E1126" s="222"/>
      <c r="F1126" s="974">
        <f>AND(F1123="NO",F1124="YES")*(K1113)</f>
        <v>0</v>
      </c>
      <c r="G1126" s="975"/>
      <c r="H1126" s="975"/>
      <c r="I1126" s="975"/>
      <c r="J1126" s="975"/>
      <c r="K1126" s="976"/>
      <c r="M1126" s="768"/>
      <c r="N1126" s="771"/>
      <c r="O1126" s="772"/>
    </row>
    <row r="1127" spans="1:17" ht="15" hidden="1" customHeight="1">
      <c r="C1127" s="47"/>
      <c r="D1127" s="153"/>
      <c r="E1127" s="159"/>
      <c r="F1127" s="100"/>
      <c r="G1127" s="78"/>
      <c r="H1127" s="78"/>
      <c r="I1127" s="78"/>
      <c r="J1127" s="78"/>
      <c r="K1127" s="101"/>
      <c r="M1127" s="768"/>
      <c r="N1127" s="771"/>
      <c r="O1127" s="772"/>
    </row>
    <row r="1128" spans="1:17" ht="15" hidden="1" customHeight="1">
      <c r="C1128" s="65">
        <v>138</v>
      </c>
      <c r="D1128" s="503" t="s">
        <v>173</v>
      </c>
      <c r="E1128" s="638"/>
      <c r="F1128" s="326" t="s">
        <v>12</v>
      </c>
      <c r="G1128" s="304" t="s">
        <v>13</v>
      </c>
      <c r="H1128" s="413">
        <f>IF(F1119+F1120&gt;0,F1119+F1120,0)</f>
        <v>0</v>
      </c>
      <c r="I1128" s="326" t="s">
        <v>12</v>
      </c>
      <c r="J1128" s="304" t="s">
        <v>13</v>
      </c>
      <c r="K1128" s="413">
        <f>IF(F1125+F1126&gt;0,F1125+F1126,0)</f>
        <v>0</v>
      </c>
      <c r="M1128" s="647"/>
      <c r="N1128" s="251"/>
    </row>
    <row r="1129" spans="1:17" ht="15" hidden="1" customHeight="1">
      <c r="C1129" s="44">
        <v>139</v>
      </c>
      <c r="D1129" s="433" t="s">
        <v>146</v>
      </c>
      <c r="E1129" s="638"/>
      <c r="F1129" s="262" t="s">
        <v>39</v>
      </c>
      <c r="G1129" s="434" t="s">
        <v>13</v>
      </c>
      <c r="H1129" s="504">
        <f>IF(F1119+F1120&lt;0,F1119+F1120,0)</f>
        <v>0</v>
      </c>
      <c r="I1129" s="262" t="s">
        <v>39</v>
      </c>
      <c r="J1129" s="434" t="s">
        <v>13</v>
      </c>
      <c r="K1129" s="455">
        <f>IF(K1112&lt;0,K1112,0)</f>
        <v>0</v>
      </c>
      <c r="M1129" s="647" t="str">
        <f>IF(AND(H1112&lt;0,H1129=""),"Enter Prior Year Qualifying Losses on Line 120","")</f>
        <v/>
      </c>
      <c r="N1129" s="251" t="str">
        <f>IF(AND(K1112&lt;0,K1129=""),"Enter Most Recent Year Qualifying Losses on Line 120","")</f>
        <v/>
      </c>
    </row>
    <row r="1130" spans="1:17" ht="15" hidden="1" customHeight="1">
      <c r="C1130" s="112">
        <v>140</v>
      </c>
      <c r="D1130" s="343" t="s">
        <v>133</v>
      </c>
      <c r="E1130" s="638"/>
      <c r="F1130" s="326" t="s">
        <v>12</v>
      </c>
      <c r="G1130" s="486" t="s">
        <v>13</v>
      </c>
      <c r="H1130" s="505"/>
      <c r="I1130" s="326" t="s">
        <v>12</v>
      </c>
      <c r="J1130" s="486" t="s">
        <v>13</v>
      </c>
      <c r="K1130" s="506"/>
    </row>
    <row r="1131" spans="1:17" s="35" customFormat="1" ht="15" hidden="1" customHeight="1">
      <c r="A1131" s="108"/>
      <c r="B1131" s="108"/>
      <c r="C1131" s="44">
        <v>141</v>
      </c>
      <c r="D1131" s="1001" t="s">
        <v>667</v>
      </c>
      <c r="E1131" s="1002"/>
      <c r="F1131" s="507" t="s">
        <v>147</v>
      </c>
      <c r="G1131" s="508" t="s">
        <v>16</v>
      </c>
      <c r="H1131" s="509">
        <f>H1128+H1129+H1130</f>
        <v>0</v>
      </c>
      <c r="I1131" s="507" t="s">
        <v>147</v>
      </c>
      <c r="J1131" s="508" t="s">
        <v>16</v>
      </c>
      <c r="K1131" s="509">
        <f>K1128+K1129+K1130</f>
        <v>0</v>
      </c>
      <c r="L1131" s="17"/>
      <c r="M1131" s="787"/>
      <c r="N1131" s="788"/>
      <c r="O1131" s="789"/>
      <c r="P1131" s="789"/>
      <c r="Q1131" s="205"/>
    </row>
    <row r="1132" spans="1:17" ht="15" hidden="1" customHeight="1">
      <c r="C1132" s="109"/>
      <c r="D1132" s="964" t="s">
        <v>174</v>
      </c>
      <c r="E1132" s="964"/>
      <c r="F1132" s="964"/>
      <c r="G1132" s="964"/>
      <c r="H1132" s="964"/>
      <c r="I1132" s="964"/>
      <c r="J1132" s="964"/>
      <c r="K1132" s="965"/>
      <c r="N1132" s="786"/>
    </row>
    <row r="1133" spans="1:17" ht="15" hidden="1" customHeight="1">
      <c r="C1133" s="45">
        <v>142</v>
      </c>
      <c r="D1133" s="343" t="s">
        <v>175</v>
      </c>
      <c r="E1133" s="638"/>
      <c r="F1133" s="303" t="s">
        <v>39</v>
      </c>
      <c r="G1133" s="510" t="s">
        <v>16</v>
      </c>
      <c r="H1133" s="511"/>
      <c r="I1133" s="303" t="s">
        <v>39</v>
      </c>
      <c r="J1133" s="510" t="s">
        <v>16</v>
      </c>
      <c r="K1133" s="512"/>
      <c r="M1133" s="1247" t="str">
        <f>IF(AND(H1133&lt;&gt;"",H1134&lt;&gt;""),"Enter EITHER Profit or Loss in Prior Year Column","")</f>
        <v/>
      </c>
      <c r="N1133" s="1244"/>
      <c r="O1133" s="1244"/>
    </row>
    <row r="1134" spans="1:17" ht="15" hidden="1" customHeight="1">
      <c r="C1134" s="44">
        <v>143</v>
      </c>
      <c r="D1134" s="343" t="s">
        <v>153</v>
      </c>
      <c r="E1134" s="638"/>
      <c r="F1134" s="326" t="s">
        <v>12</v>
      </c>
      <c r="G1134" s="510" t="s">
        <v>16</v>
      </c>
      <c r="H1134" s="513"/>
      <c r="I1134" s="326" t="s">
        <v>12</v>
      </c>
      <c r="J1134" s="510" t="s">
        <v>16</v>
      </c>
      <c r="K1134" s="514"/>
      <c r="M1134" s="1246" t="str">
        <f>IF(AND(K1133&lt;&gt;"",K1134&lt;&gt;""),"Enter EITHER Profit or Loss in Most Recent Year Column","")</f>
        <v/>
      </c>
      <c r="N1134" s="926"/>
      <c r="O1134" s="926"/>
    </row>
    <row r="1135" spans="1:17" ht="15" hidden="1" customHeight="1">
      <c r="C1135" s="44">
        <v>144</v>
      </c>
      <c r="D1135" s="343" t="s">
        <v>61</v>
      </c>
      <c r="E1135" s="638"/>
      <c r="F1135" s="326" t="s">
        <v>12</v>
      </c>
      <c r="G1135" s="510" t="s">
        <v>16</v>
      </c>
      <c r="H1135" s="513"/>
      <c r="I1135" s="326" t="s">
        <v>12</v>
      </c>
      <c r="J1135" s="510" t="s">
        <v>16</v>
      </c>
      <c r="K1135" s="514"/>
    </row>
    <row r="1136" spans="1:17" ht="15" hidden="1" customHeight="1">
      <c r="C1136" s="44">
        <v>145</v>
      </c>
      <c r="D1136" s="343" t="s">
        <v>176</v>
      </c>
      <c r="E1136" s="638"/>
      <c r="F1136" s="326" t="s">
        <v>12</v>
      </c>
      <c r="G1136" s="510" t="s">
        <v>16</v>
      </c>
      <c r="H1136" s="513"/>
      <c r="I1136" s="326" t="s">
        <v>12</v>
      </c>
      <c r="J1136" s="510" t="s">
        <v>16</v>
      </c>
      <c r="K1136" s="514"/>
    </row>
    <row r="1137" spans="1:17" ht="15" hidden="1" customHeight="1">
      <c r="C1137" s="44">
        <v>146</v>
      </c>
      <c r="D1137" s="489" t="s">
        <v>154</v>
      </c>
      <c r="E1137" s="638"/>
      <c r="F1137" s="326" t="s">
        <v>12</v>
      </c>
      <c r="G1137" s="490" t="s">
        <v>13</v>
      </c>
      <c r="H1137" s="515"/>
      <c r="I1137" s="326" t="s">
        <v>12</v>
      </c>
      <c r="J1137" s="490" t="s">
        <v>13</v>
      </c>
      <c r="K1137" s="516"/>
    </row>
    <row r="1138" spans="1:17" ht="15" hidden="1" customHeight="1">
      <c r="C1138" s="44">
        <v>147</v>
      </c>
      <c r="D1138" s="489" t="s">
        <v>177</v>
      </c>
      <c r="E1138" s="638"/>
      <c r="F1138" s="326" t="s">
        <v>12</v>
      </c>
      <c r="G1138" s="490" t="s">
        <v>13</v>
      </c>
      <c r="H1138" s="515"/>
      <c r="I1138" s="326" t="s">
        <v>12</v>
      </c>
      <c r="J1138" s="490" t="s">
        <v>13</v>
      </c>
      <c r="K1138" s="516"/>
    </row>
    <row r="1139" spans="1:17" ht="15" hidden="1" customHeight="1">
      <c r="C1139" s="44">
        <v>148</v>
      </c>
      <c r="D1139" s="489" t="s">
        <v>156</v>
      </c>
      <c r="E1139" s="638"/>
      <c r="F1139" s="326" t="s">
        <v>12</v>
      </c>
      <c r="G1139" s="490" t="s">
        <v>13</v>
      </c>
      <c r="H1139" s="515"/>
      <c r="I1139" s="517" t="s">
        <v>12</v>
      </c>
      <c r="J1139" s="490" t="s">
        <v>13</v>
      </c>
      <c r="K1139" s="516"/>
    </row>
    <row r="1140" spans="1:17" s="3" customFormat="1" ht="15" hidden="1" customHeight="1">
      <c r="A1140" s="110"/>
      <c r="B1140" s="110"/>
      <c r="C1140" s="73">
        <v>149</v>
      </c>
      <c r="D1140" s="432" t="s">
        <v>157</v>
      </c>
      <c r="E1140" s="638"/>
      <c r="F1140" s="107" t="s">
        <v>39</v>
      </c>
      <c r="G1140" s="632" t="s">
        <v>16</v>
      </c>
      <c r="H1140" s="518"/>
      <c r="I1140" s="519" t="s">
        <v>39</v>
      </c>
      <c r="J1140" s="510" t="s">
        <v>16</v>
      </c>
      <c r="K1140" s="520"/>
      <c r="L1140" s="17"/>
      <c r="M1140" s="755"/>
      <c r="N1140" s="754"/>
      <c r="O1140" s="790"/>
      <c r="P1140" s="790"/>
      <c r="Q1140" s="206"/>
    </row>
    <row r="1141" spans="1:17" s="3" customFormat="1" ht="30" hidden="1" customHeight="1">
      <c r="A1141" s="110"/>
      <c r="B1141" s="110"/>
      <c r="C1141" s="73">
        <v>150</v>
      </c>
      <c r="D1141" s="144" t="s">
        <v>158</v>
      </c>
      <c r="E1141" s="638"/>
      <c r="F1141" s="107" t="s">
        <v>39</v>
      </c>
      <c r="G1141" s="434" t="s">
        <v>13</v>
      </c>
      <c r="H1141" s="521"/>
      <c r="I1141" s="107" t="s">
        <v>39</v>
      </c>
      <c r="J1141" s="434" t="s">
        <v>13</v>
      </c>
      <c r="K1141" s="522"/>
      <c r="L1141" s="17"/>
      <c r="M1141" s="755"/>
      <c r="N1141" s="754"/>
      <c r="O1141" s="790"/>
      <c r="P1141" s="790"/>
      <c r="Q1141" s="206"/>
    </row>
    <row r="1142" spans="1:17" s="3" customFormat="1" ht="15" hidden="1" customHeight="1">
      <c r="A1142" s="110"/>
      <c r="B1142" s="110"/>
      <c r="C1142" s="44">
        <v>151</v>
      </c>
      <c r="D1142" s="999" t="s">
        <v>641</v>
      </c>
      <c r="E1142" s="1000"/>
      <c r="F1142" s="499"/>
      <c r="G1142" s="434" t="s">
        <v>13</v>
      </c>
      <c r="H1142" s="523">
        <f>(H1134-H1133+H1135+H1136+H1137+H1138+H1139-H1140-H1141)</f>
        <v>0</v>
      </c>
      <c r="I1142" s="524"/>
      <c r="J1142" s="434" t="s">
        <v>13</v>
      </c>
      <c r="K1142" s="525">
        <f>(K1134-K1133+K1135+K1136+K1137+K1138+K1139-K1140-K1141)</f>
        <v>0</v>
      </c>
      <c r="L1142" s="17"/>
      <c r="M1142" s="755"/>
      <c r="N1142" s="754"/>
      <c r="O1142" s="790"/>
      <c r="P1142" s="790"/>
      <c r="Q1142" s="206"/>
    </row>
    <row r="1143" spans="1:17" ht="15" hidden="1" customHeight="1">
      <c r="C1143" s="112">
        <v>152</v>
      </c>
      <c r="D1143" s="489" t="s">
        <v>160</v>
      </c>
      <c r="E1143" s="638"/>
      <c r="F1143" s="526"/>
      <c r="G1143" s="490"/>
      <c r="H1143" s="116"/>
      <c r="I1143" s="527"/>
      <c r="J1143" s="528"/>
      <c r="K1143" s="116"/>
      <c r="M1143" s="1247" t="str">
        <f>IF(AND(H1142&lt;&gt;0,H1143=""),"Enter Prior Year Ownership % on Line 152","")</f>
        <v/>
      </c>
      <c r="N1143" s="1253"/>
      <c r="O1143" s="1253"/>
    </row>
    <row r="1144" spans="1:17" s="35" customFormat="1" ht="15" hidden="1" customHeight="1">
      <c r="A1144" s="108"/>
      <c r="B1144" s="108"/>
      <c r="C1144" s="44">
        <v>153</v>
      </c>
      <c r="D1144" s="1001" t="s">
        <v>669</v>
      </c>
      <c r="E1144" s="1002"/>
      <c r="F1144" s="507" t="s">
        <v>147</v>
      </c>
      <c r="G1144" s="434" t="s">
        <v>13</v>
      </c>
      <c r="H1144" s="529">
        <f>(H1134-H1133+H1135+H1136+H1137+H1138+H1139-H1140-H1141)*H1143</f>
        <v>0</v>
      </c>
      <c r="I1144" s="507" t="s">
        <v>147</v>
      </c>
      <c r="J1144" s="434" t="s">
        <v>13</v>
      </c>
      <c r="K1144" s="530">
        <f>(K1134-K1133+K1135+K1136+K1137+K1138+K1139-K1140-K1141)*K1143</f>
        <v>0</v>
      </c>
      <c r="L1144" s="17"/>
      <c r="M1144" s="1246" t="str">
        <f>IF(AND(K1142&lt;&gt;0,K1143=""),"Enter Most Recent Year Ownership % on Line 152","")</f>
        <v/>
      </c>
      <c r="N1144" s="1252"/>
      <c r="O1144" s="1252"/>
      <c r="P1144" s="789"/>
      <c r="Q1144" s="205"/>
    </row>
    <row r="1145" spans="1:17" ht="15" hidden="1" customHeight="1">
      <c r="C1145" s="109"/>
      <c r="D1145" s="964" t="s">
        <v>642</v>
      </c>
      <c r="E1145" s="964"/>
      <c r="F1145" s="964"/>
      <c r="G1145" s="964"/>
      <c r="H1145" s="964"/>
      <c r="I1145" s="964"/>
      <c r="J1145" s="964"/>
      <c r="K1145" s="965"/>
      <c r="M1145" s="807" t="s">
        <v>26</v>
      </c>
      <c r="N1145" s="808">
        <f>IF(H1146=0,0,K1146-H1146)</f>
        <v>0</v>
      </c>
    </row>
    <row r="1146" spans="1:17" ht="15" hidden="1" customHeight="1" thickBot="1">
      <c r="C1146" s="65">
        <v>154</v>
      </c>
      <c r="D1146" s="460"/>
      <c r="E1146" s="366" t="s">
        <v>119</v>
      </c>
      <c r="F1146" s="444"/>
      <c r="G1146" s="510" t="s">
        <v>13</v>
      </c>
      <c r="H1146" s="320">
        <f>SUM(H1131+H1144)</f>
        <v>0</v>
      </c>
      <c r="I1146" s="318"/>
      <c r="J1146" s="510" t="s">
        <v>13</v>
      </c>
      <c r="K1146" s="322">
        <f>SUM(K1131+K1144)</f>
        <v>0</v>
      </c>
      <c r="M1146" s="807" t="s">
        <v>28</v>
      </c>
      <c r="N1146" s="809">
        <f>IF(H1146=0,0,(K1146-H1146)/H1146)</f>
        <v>0</v>
      </c>
    </row>
    <row r="1147" spans="1:17" ht="15" hidden="1" customHeight="1" thickTop="1">
      <c r="C1147" s="973">
        <v>155</v>
      </c>
      <c r="D1147" s="1052" t="s">
        <v>178</v>
      </c>
      <c r="E1147" s="1159"/>
      <c r="F1147" s="1159"/>
      <c r="G1147" s="1159"/>
      <c r="H1147" s="1159"/>
      <c r="I1147" s="1159"/>
      <c r="J1147" s="1159"/>
      <c r="K1147" s="1160"/>
      <c r="M1147" s="768"/>
      <c r="N1147" s="771"/>
      <c r="O1147" s="772"/>
    </row>
    <row r="1148" spans="1:17" ht="15" hidden="1" customHeight="1">
      <c r="C1148" s="973"/>
      <c r="D1148" s="1023" t="s">
        <v>30</v>
      </c>
      <c r="E1148" s="1017"/>
      <c r="F1148" s="1007" t="s">
        <v>7</v>
      </c>
      <c r="G1148" s="1007"/>
      <c r="H1148" s="1007"/>
      <c r="I1148" s="1007"/>
      <c r="J1148" s="1007"/>
      <c r="K1148" s="1024"/>
      <c r="M1148" s="768"/>
      <c r="N1148" s="771"/>
      <c r="O1148" s="772"/>
    </row>
    <row r="1149" spans="1:17" ht="15" hidden="1" customHeight="1">
      <c r="C1149" s="973"/>
      <c r="D1149" s="1023" t="s">
        <v>31</v>
      </c>
      <c r="E1149" s="1017"/>
      <c r="F1149" s="1007" t="s">
        <v>7</v>
      </c>
      <c r="G1149" s="1007"/>
      <c r="H1149" s="1007"/>
      <c r="I1149" s="1007"/>
      <c r="J1149" s="1007"/>
      <c r="K1149" s="1024"/>
      <c r="O1149" s="772"/>
    </row>
    <row r="1150" spans="1:17" ht="15" hidden="1" customHeight="1" thickBot="1">
      <c r="C1150" s="973"/>
      <c r="D1150" s="1025" t="s">
        <v>555</v>
      </c>
      <c r="E1150" s="1026"/>
      <c r="F1150" s="1027" t="s">
        <v>32</v>
      </c>
      <c r="G1150" s="1027"/>
      <c r="H1150" s="1027"/>
      <c r="I1150" s="1027"/>
      <c r="J1150" s="1027"/>
      <c r="K1150" s="1028"/>
    </row>
    <row r="1151" spans="1:17" ht="15" hidden="1" customHeight="1" thickTop="1">
      <c r="C1151" s="131"/>
      <c r="D1151" s="169" t="s">
        <v>33</v>
      </c>
      <c r="E1151" s="269"/>
      <c r="F1151" s="1156">
        <f>AND(F1148="YES",F1149="NO",F1150="NO")*H1146</f>
        <v>0</v>
      </c>
      <c r="G1151" s="1157"/>
      <c r="H1151" s="1157"/>
      <c r="I1151" s="1157"/>
      <c r="J1151" s="1157"/>
      <c r="K1151" s="1158"/>
      <c r="M1151" s="768"/>
      <c r="N1151" s="771"/>
      <c r="O1151" s="772"/>
    </row>
    <row r="1152" spans="1:17" ht="15" hidden="1" customHeight="1">
      <c r="C1152" s="260"/>
      <c r="D1152" s="259" t="s">
        <v>34</v>
      </c>
      <c r="E1152" s="222"/>
      <c r="F1152" s="1143">
        <f>AND(F1148="NO",F1149="YES",F1150="NO")*(K1146)</f>
        <v>0</v>
      </c>
      <c r="G1152" s="1144"/>
      <c r="H1152" s="1144"/>
      <c r="I1152" s="1144"/>
      <c r="J1152" s="1144"/>
      <c r="K1152" s="1145"/>
      <c r="O1152" s="772"/>
    </row>
    <row r="1153" spans="1:18" ht="15" hidden="1" customHeight="1">
      <c r="C1153" s="324"/>
      <c r="D1153" s="151" t="s">
        <v>35</v>
      </c>
      <c r="E1153" s="531"/>
      <c r="F1153" s="1143">
        <f>AND(F1148="NO",F1149="NO",F1150="YES")*(H1146+K1146)/2</f>
        <v>0</v>
      </c>
      <c r="G1153" s="1144"/>
      <c r="H1153" s="1144"/>
      <c r="I1153" s="1144"/>
      <c r="J1153" s="1144"/>
      <c r="K1153" s="1145"/>
      <c r="O1153" s="770"/>
    </row>
    <row r="1154" spans="1:18" ht="15" hidden="1" customHeight="1" thickTop="1">
      <c r="C1154" s="241"/>
      <c r="D1154" s="997" t="s">
        <v>179</v>
      </c>
      <c r="E1154" s="998"/>
      <c r="F1154" s="444"/>
      <c r="G1154" s="532"/>
      <c r="H1154" s="1146">
        <f>SUM(F1151:K1153)</f>
        <v>0</v>
      </c>
      <c r="I1154" s="1146"/>
      <c r="J1154" s="1146"/>
      <c r="K1154" s="1147"/>
      <c r="M1154" s="781"/>
      <c r="N1154" s="782"/>
      <c r="O1154" s="772"/>
    </row>
    <row r="1155" spans="1:18" customFormat="1" ht="15" hidden="1" customHeight="1">
      <c r="L1155" s="17"/>
      <c r="M1155" s="764"/>
      <c r="N1155" s="794"/>
      <c r="O1155" s="17"/>
      <c r="P1155" s="17"/>
    </row>
    <row r="1156" spans="1:18" ht="15" customHeight="1">
      <c r="C1156" s="37"/>
      <c r="D1156" s="111"/>
      <c r="E1156" s="117"/>
      <c r="F1156" s="68"/>
      <c r="G1156" s="69"/>
      <c r="H1156" s="243" t="s">
        <v>8</v>
      </c>
      <c r="I1156" s="51"/>
      <c r="J1156" s="629"/>
      <c r="K1156" s="574" t="s">
        <v>9</v>
      </c>
    </row>
    <row r="1157" spans="1:18" ht="15" customHeight="1">
      <c r="C1157" s="668">
        <v>13</v>
      </c>
      <c r="D1157" s="609" t="s">
        <v>184</v>
      </c>
      <c r="E1157" s="1076" t="s">
        <v>663</v>
      </c>
      <c r="F1157" s="1077"/>
      <c r="G1157" s="630"/>
      <c r="H1157" s="666">
        <v>2022</v>
      </c>
      <c r="I1157" s="626"/>
      <c r="J1157" s="631"/>
      <c r="K1157" s="665">
        <v>2023</v>
      </c>
    </row>
    <row r="1158" spans="1:18" ht="15" customHeight="1">
      <c r="C1158" s="45">
        <v>157</v>
      </c>
      <c r="D1158" s="143" t="s">
        <v>55</v>
      </c>
      <c r="E1158" s="988" t="s">
        <v>56</v>
      </c>
      <c r="F1158" s="989"/>
      <c r="G1158" s="989"/>
      <c r="H1158" s="989"/>
      <c r="I1158" s="990"/>
      <c r="J1158" s="990"/>
      <c r="K1158" s="991"/>
    </row>
    <row r="1159" spans="1:18" ht="15" customHeight="1">
      <c r="A1159" s="119"/>
      <c r="B1159" s="119"/>
      <c r="C1159" s="45">
        <v>158</v>
      </c>
      <c r="D1159" s="343" t="s">
        <v>185</v>
      </c>
      <c r="E1159" s="638"/>
      <c r="F1159" s="326" t="s">
        <v>12</v>
      </c>
      <c r="G1159" s="304" t="s">
        <v>16</v>
      </c>
      <c r="H1159" s="513"/>
      <c r="I1159" s="326" t="s">
        <v>12</v>
      </c>
      <c r="J1159" s="304" t="s">
        <v>16</v>
      </c>
      <c r="K1159" s="533"/>
      <c r="M1159" s="922" t="str">
        <f>IF(AND(H1159&lt;&gt;"",H1160&lt;&gt;""),"Enter EITHER Profit or Loss in Prior Year Column","")</f>
        <v/>
      </c>
      <c r="N1159" s="1239"/>
      <c r="O1159" s="1239"/>
      <c r="P1159" s="1239"/>
      <c r="Q1159" s="1239"/>
      <c r="R1159" s="1239"/>
    </row>
    <row r="1160" spans="1:18" ht="15" customHeight="1">
      <c r="A1160" s="119"/>
      <c r="B1160" s="119"/>
      <c r="C1160" s="45">
        <v>159</v>
      </c>
      <c r="D1160" s="343" t="s">
        <v>186</v>
      </c>
      <c r="E1160" s="638"/>
      <c r="F1160" s="534" t="s">
        <v>39</v>
      </c>
      <c r="G1160" s="304" t="s">
        <v>16</v>
      </c>
      <c r="H1160" s="511"/>
      <c r="I1160" s="534" t="s">
        <v>39</v>
      </c>
      <c r="J1160" s="304" t="s">
        <v>16</v>
      </c>
      <c r="K1160" s="535"/>
      <c r="M1160" s="918" t="str">
        <f>IF(AND(K1159&lt;&gt;"",K1160&lt;&gt;""),"Enter EITHER Profit or Loss in Most Recent Year Column","")</f>
        <v/>
      </c>
      <c r="N1160" s="921"/>
      <c r="O1160" s="921"/>
      <c r="P1160" s="921"/>
      <c r="Q1160" s="921"/>
      <c r="R1160" s="921"/>
    </row>
    <row r="1161" spans="1:18" ht="15" customHeight="1">
      <c r="A1161" s="119"/>
      <c r="B1161" s="119"/>
      <c r="C1161" s="45">
        <v>160</v>
      </c>
      <c r="D1161" s="343" t="s">
        <v>187</v>
      </c>
      <c r="E1161" s="638"/>
      <c r="F1161" s="534" t="s">
        <v>39</v>
      </c>
      <c r="G1161" s="304" t="s">
        <v>16</v>
      </c>
      <c r="H1161" s="511"/>
      <c r="I1161" s="534" t="s">
        <v>39</v>
      </c>
      <c r="J1161" s="304" t="s">
        <v>16</v>
      </c>
      <c r="K1161" s="535"/>
      <c r="M1161" s="1247" t="str">
        <f>IF(AND(H1161&lt;&gt;"",H1162&lt;&gt;""),"Enter EITHER Profit or Loss in Prior Year Column","")</f>
        <v/>
      </c>
      <c r="N1161" s="1244"/>
      <c r="O1161" s="1244"/>
    </row>
    <row r="1162" spans="1:18" ht="15" customHeight="1">
      <c r="A1162" s="119"/>
      <c r="B1162" s="119"/>
      <c r="C1162" s="45">
        <v>161</v>
      </c>
      <c r="D1162" s="343" t="s">
        <v>188</v>
      </c>
      <c r="E1162" s="638"/>
      <c r="F1162" s="534" t="s">
        <v>39</v>
      </c>
      <c r="G1162" s="304" t="s">
        <v>16</v>
      </c>
      <c r="H1162" s="511"/>
      <c r="I1162" s="534" t="s">
        <v>39</v>
      </c>
      <c r="J1162" s="304" t="s">
        <v>16</v>
      </c>
      <c r="K1162" s="535"/>
      <c r="M1162" s="1247" t="str">
        <f>IF(AND(H1162&lt;&gt;"",H1163&lt;&gt;""),"Enter EITHER Gains or Loss in Prior Year Column","")</f>
        <v/>
      </c>
      <c r="N1162" s="1244"/>
      <c r="O1162" s="1244"/>
    </row>
    <row r="1163" spans="1:18" ht="15" customHeight="1">
      <c r="A1163" s="119"/>
      <c r="B1163" s="119"/>
      <c r="C1163" s="45">
        <v>162</v>
      </c>
      <c r="D1163" s="343" t="s">
        <v>189</v>
      </c>
      <c r="E1163" s="638"/>
      <c r="F1163" s="326" t="s">
        <v>12</v>
      </c>
      <c r="G1163" s="304" t="s">
        <v>16</v>
      </c>
      <c r="H1163" s="513"/>
      <c r="I1163" s="326" t="s">
        <v>12</v>
      </c>
      <c r="J1163" s="304" t="s">
        <v>16</v>
      </c>
      <c r="K1163" s="533"/>
      <c r="M1163" s="1246" t="str">
        <f>IF(AND(K1162&lt;&gt;"",K1163&lt;&gt;""),"Enter EITHER Gains or Loss in Most Recent Year Column","")</f>
        <v/>
      </c>
      <c r="N1163" s="926"/>
      <c r="O1163" s="926"/>
    </row>
    <row r="1164" spans="1:18" ht="15" customHeight="1">
      <c r="A1164" s="119"/>
      <c r="B1164" s="119"/>
      <c r="C1164" s="45">
        <v>163</v>
      </c>
      <c r="D1164" s="343" t="s">
        <v>175</v>
      </c>
      <c r="E1164" s="638"/>
      <c r="F1164" s="534" t="s">
        <v>39</v>
      </c>
      <c r="G1164" s="304" t="s">
        <v>16</v>
      </c>
      <c r="H1164" s="511"/>
      <c r="I1164" s="534" t="s">
        <v>39</v>
      </c>
      <c r="J1164" s="304" t="s">
        <v>16</v>
      </c>
      <c r="K1164" s="535"/>
      <c r="M1164" s="1247" t="str">
        <f>IF(AND(H1164&lt;&gt;"",H1165&lt;&gt;""),"Enter EITHER Profit or Loss in Prior Year Column","")</f>
        <v/>
      </c>
      <c r="N1164" s="1244"/>
      <c r="O1164" s="1244"/>
    </row>
    <row r="1165" spans="1:18" ht="15" customHeight="1">
      <c r="A1165" s="119"/>
      <c r="B1165" s="119"/>
      <c r="C1165" s="45">
        <v>164</v>
      </c>
      <c r="D1165" s="343" t="s">
        <v>190</v>
      </c>
      <c r="E1165" s="638"/>
      <c r="F1165" s="326" t="s">
        <v>12</v>
      </c>
      <c r="G1165" s="304" t="s">
        <v>16</v>
      </c>
      <c r="H1165" s="513"/>
      <c r="I1165" s="326" t="s">
        <v>12</v>
      </c>
      <c r="J1165" s="304" t="s">
        <v>16</v>
      </c>
      <c r="K1165" s="533"/>
      <c r="M1165" s="1246" t="str">
        <f>IF(AND(K1164&lt;&gt;"",K1165&lt;&gt;""),"Enter EITHER Profit or Loss in Most Recent Year Column","")</f>
        <v/>
      </c>
      <c r="N1165" s="926"/>
      <c r="O1165" s="926"/>
    </row>
    <row r="1166" spans="1:18" ht="15" customHeight="1">
      <c r="A1166" s="119"/>
      <c r="B1166" s="119"/>
      <c r="C1166" s="45">
        <v>165</v>
      </c>
      <c r="D1166" s="343" t="s">
        <v>61</v>
      </c>
      <c r="E1166" s="638"/>
      <c r="F1166" s="326" t="s">
        <v>12</v>
      </c>
      <c r="G1166" s="304" t="s">
        <v>16</v>
      </c>
      <c r="H1166" s="513"/>
      <c r="I1166" s="326" t="s">
        <v>12</v>
      </c>
      <c r="J1166" s="304" t="s">
        <v>16</v>
      </c>
      <c r="K1166" s="533"/>
    </row>
    <row r="1167" spans="1:18" ht="15" customHeight="1">
      <c r="A1167" s="119"/>
      <c r="B1167" s="119"/>
      <c r="C1167" s="45">
        <v>166</v>
      </c>
      <c r="D1167" s="343" t="s">
        <v>60</v>
      </c>
      <c r="E1167" s="638"/>
      <c r="F1167" s="326" t="s">
        <v>12</v>
      </c>
      <c r="G1167" s="304" t="s">
        <v>16</v>
      </c>
      <c r="H1167" s="513"/>
      <c r="I1167" s="326" t="s">
        <v>12</v>
      </c>
      <c r="J1167" s="304" t="s">
        <v>16</v>
      </c>
      <c r="K1167" s="533"/>
    </row>
    <row r="1168" spans="1:18" ht="15" customHeight="1">
      <c r="A1168" s="119"/>
      <c r="B1168" s="119"/>
      <c r="C1168" s="45">
        <v>167</v>
      </c>
      <c r="D1168" s="343" t="s">
        <v>154</v>
      </c>
      <c r="E1168" s="638"/>
      <c r="F1168" s="326" t="s">
        <v>12</v>
      </c>
      <c r="G1168" s="304" t="s">
        <v>16</v>
      </c>
      <c r="H1168" s="513"/>
      <c r="I1168" s="326" t="s">
        <v>12</v>
      </c>
      <c r="J1168" s="304" t="s">
        <v>16</v>
      </c>
      <c r="K1168" s="533"/>
    </row>
    <row r="1169" spans="1:18" ht="15" customHeight="1">
      <c r="A1169" s="119"/>
      <c r="B1169" s="119"/>
      <c r="C1169" s="45">
        <v>168</v>
      </c>
      <c r="D1169" s="536" t="s">
        <v>155</v>
      </c>
      <c r="E1169" s="638"/>
      <c r="F1169" s="326" t="s">
        <v>12</v>
      </c>
      <c r="G1169" s="304" t="s">
        <v>16</v>
      </c>
      <c r="H1169" s="513"/>
      <c r="I1169" s="326" t="s">
        <v>12</v>
      </c>
      <c r="J1169" s="304" t="s">
        <v>16</v>
      </c>
      <c r="K1169" s="533"/>
    </row>
    <row r="1170" spans="1:18" ht="15" customHeight="1">
      <c r="A1170" s="119"/>
      <c r="B1170" s="119"/>
      <c r="C1170" s="45">
        <v>169</v>
      </c>
      <c r="D1170" s="536" t="s">
        <v>156</v>
      </c>
      <c r="E1170" s="638"/>
      <c r="F1170" s="326" t="s">
        <v>12</v>
      </c>
      <c r="G1170" s="304" t="s">
        <v>16</v>
      </c>
      <c r="H1170" s="513"/>
      <c r="I1170" s="326" t="s">
        <v>12</v>
      </c>
      <c r="J1170" s="304" t="s">
        <v>16</v>
      </c>
      <c r="K1170" s="533"/>
    </row>
    <row r="1171" spans="1:18" ht="15" customHeight="1">
      <c r="A1171" s="119"/>
      <c r="B1171" s="119"/>
      <c r="C1171" s="45">
        <v>170</v>
      </c>
      <c r="D1171" s="343" t="s">
        <v>191</v>
      </c>
      <c r="E1171" s="638"/>
      <c r="F1171" s="326" t="s">
        <v>12</v>
      </c>
      <c r="G1171" s="304" t="s">
        <v>16</v>
      </c>
      <c r="H1171" s="513"/>
      <c r="I1171" s="326" t="s">
        <v>12</v>
      </c>
      <c r="J1171" s="304" t="s">
        <v>16</v>
      </c>
      <c r="K1171" s="533"/>
    </row>
    <row r="1172" spans="1:18" s="3" customFormat="1" ht="15" customHeight="1">
      <c r="A1172" s="120"/>
      <c r="B1172" s="120"/>
      <c r="C1172" s="537">
        <v>171</v>
      </c>
      <c r="D1172" s="432" t="s">
        <v>157</v>
      </c>
      <c r="E1172" s="638"/>
      <c r="F1172" s="538" t="s">
        <v>39</v>
      </c>
      <c r="G1172" s="434" t="s">
        <v>16</v>
      </c>
      <c r="H1172" s="521"/>
      <c r="I1172" s="538" t="s">
        <v>39</v>
      </c>
      <c r="J1172" s="434" t="s">
        <v>16</v>
      </c>
      <c r="K1172" s="522"/>
      <c r="L1172" s="17"/>
      <c r="M1172" s="755"/>
      <c r="N1172" s="754"/>
      <c r="O1172" s="790"/>
      <c r="P1172" s="790"/>
      <c r="Q1172" s="206"/>
    </row>
    <row r="1173" spans="1:18" s="3" customFormat="1" ht="30" customHeight="1">
      <c r="A1173" s="120"/>
      <c r="B1173" s="120"/>
      <c r="C1173" s="537">
        <v>172</v>
      </c>
      <c r="D1173" s="144" t="s">
        <v>62</v>
      </c>
      <c r="E1173" s="638"/>
      <c r="F1173" s="121" t="s">
        <v>39</v>
      </c>
      <c r="G1173" s="539" t="s">
        <v>13</v>
      </c>
      <c r="H1173" s="122"/>
      <c r="I1173" s="121" t="s">
        <v>39</v>
      </c>
      <c r="J1173" s="539" t="s">
        <v>13</v>
      </c>
      <c r="K1173" s="123"/>
      <c r="L1173" s="17"/>
      <c r="M1173" s="768"/>
      <c r="N1173" s="769"/>
      <c r="O1173" s="770"/>
      <c r="P1173" s="790"/>
      <c r="Q1173" s="206"/>
    </row>
    <row r="1174" spans="1:18" ht="15" customHeight="1">
      <c r="A1174" s="119"/>
      <c r="B1174" s="119"/>
      <c r="C1174" s="537">
        <v>173</v>
      </c>
      <c r="D1174" s="540" t="s">
        <v>192</v>
      </c>
      <c r="E1174" s="541"/>
      <c r="F1174" s="542"/>
      <c r="G1174" s="76" t="s">
        <v>13</v>
      </c>
      <c r="H1174" s="543">
        <f>SUM(H1159-H1160-H1161-H1162+H1163-H1164+H1165+H1166+H1167+H1168+H1169+H1170+H1171-H1172-H1173)</f>
        <v>0</v>
      </c>
      <c r="I1174" s="542"/>
      <c r="J1174" s="76" t="s">
        <v>13</v>
      </c>
      <c r="K1174" s="543">
        <f>SUM(K1159-K1160-K1161-K1162+K1163-K1164+K1165+K1166+K1167+K1168+K1169+K1170+K1171-K1172-K1173)</f>
        <v>0</v>
      </c>
      <c r="M1174" s="768"/>
      <c r="N1174" s="771"/>
      <c r="O1174" s="772"/>
    </row>
    <row r="1175" spans="1:18" ht="15" customHeight="1">
      <c r="A1175" s="119"/>
      <c r="B1175" s="119"/>
      <c r="C1175" s="1141">
        <v>174</v>
      </c>
      <c r="D1175" s="544" t="s">
        <v>160</v>
      </c>
      <c r="E1175" s="545"/>
      <c r="F1175" s="546"/>
      <c r="G1175" s="547"/>
      <c r="H1175" s="124"/>
      <c r="I1175" s="546"/>
      <c r="J1175" s="548"/>
      <c r="K1175" s="125"/>
    </row>
    <row r="1176" spans="1:18" ht="72" customHeight="1">
      <c r="A1176" s="119"/>
      <c r="B1176" s="119"/>
      <c r="C1176" s="1142"/>
      <c r="D1176" s="155" t="s">
        <v>670</v>
      </c>
      <c r="E1176" s="639"/>
      <c r="F1176" s="126"/>
      <c r="G1176" s="127" t="s">
        <v>193</v>
      </c>
      <c r="H1176" s="128"/>
      <c r="I1176" s="126"/>
      <c r="J1176" s="129" t="s">
        <v>193</v>
      </c>
      <c r="K1176" s="130"/>
      <c r="M1176" s="922" t="str">
        <f>IF(AND(H1174&lt;&gt;0,H1176=""),"Enter Prior Year Ownership % on Line 174","")</f>
        <v/>
      </c>
      <c r="N1176" s="1240"/>
      <c r="O1176" s="1240"/>
      <c r="P1176" s="1240"/>
      <c r="Q1176" s="1240"/>
      <c r="R1176" s="1240"/>
    </row>
    <row r="1177" spans="1:18" ht="15" customHeight="1">
      <c r="A1177" s="119"/>
      <c r="B1177" s="119"/>
      <c r="C1177" s="65">
        <v>175</v>
      </c>
      <c r="D1177" s="540" t="s">
        <v>671</v>
      </c>
      <c r="E1177" s="549"/>
      <c r="F1177" s="550" t="s">
        <v>147</v>
      </c>
      <c r="G1177" s="439" t="s">
        <v>13</v>
      </c>
      <c r="H1177" s="551" t="str">
        <f>IF(F24="Yes",H1174*(H1176*0.01),IF(H1176=100,H1174,"0.00"))</f>
        <v>0.00</v>
      </c>
      <c r="I1177" s="552" t="s">
        <v>147</v>
      </c>
      <c r="J1177" s="275" t="s">
        <v>13</v>
      </c>
      <c r="K1177" s="190" t="str">
        <f>IF(F24="Yes",K1174*(K1176*0.01),IF(K1176=100,K1174,"0.00"))</f>
        <v>0.00</v>
      </c>
      <c r="M1177" s="918" t="str">
        <f>IF(AND(K1174&lt;&gt;0,K1176=""),"Enter Most Recent Year Ownership % on Line 174","")</f>
        <v/>
      </c>
      <c r="N1177" s="927"/>
      <c r="O1177" s="927"/>
      <c r="P1177" s="927"/>
      <c r="Q1177" s="927"/>
      <c r="R1177" s="927"/>
    </row>
    <row r="1178" spans="1:18" ht="15" customHeight="1">
      <c r="A1178" s="119"/>
      <c r="B1178" s="119"/>
      <c r="C1178" s="45">
        <v>176</v>
      </c>
      <c r="D1178" s="342" t="s">
        <v>194</v>
      </c>
      <c r="E1178" s="638"/>
      <c r="F1178" s="553" t="s">
        <v>12</v>
      </c>
      <c r="G1178" s="304" t="s">
        <v>13</v>
      </c>
      <c r="H1178" s="554"/>
      <c r="I1178" s="553" t="s">
        <v>12</v>
      </c>
      <c r="J1178" s="555" t="s">
        <v>13</v>
      </c>
      <c r="K1178" s="556"/>
    </row>
    <row r="1179" spans="1:18" ht="15" customHeight="1">
      <c r="A1179" s="119"/>
      <c r="B1179" s="119"/>
      <c r="C1179" s="45">
        <v>177</v>
      </c>
      <c r="D1179" s="557" t="s">
        <v>672</v>
      </c>
      <c r="E1179" s="638"/>
      <c r="F1179" s="558" t="s">
        <v>39</v>
      </c>
      <c r="G1179" s="304" t="s">
        <v>13</v>
      </c>
      <c r="H1179" s="559"/>
      <c r="I1179" s="558" t="s">
        <v>39</v>
      </c>
      <c r="J1179" s="555" t="s">
        <v>13</v>
      </c>
      <c r="K1179" s="560"/>
    </row>
    <row r="1180" spans="1:18" ht="15" customHeight="1" thickBot="1">
      <c r="A1180" s="119"/>
      <c r="B1180" s="119"/>
      <c r="C1180" s="45">
        <v>178</v>
      </c>
      <c r="D1180" s="830"/>
      <c r="E1180" s="831" t="s">
        <v>119</v>
      </c>
      <c r="F1180" s="832"/>
      <c r="G1180" s="833" t="s">
        <v>13</v>
      </c>
      <c r="H1180" s="834">
        <f>SUM(H1177 + H1178-H1179)</f>
        <v>0</v>
      </c>
      <c r="I1180" s="835"/>
      <c r="J1180" s="833" t="s">
        <v>13</v>
      </c>
      <c r="K1180" s="836">
        <f>SUM(K1177 + K1178-K1179)</f>
        <v>0</v>
      </c>
      <c r="M1180" s="773"/>
      <c r="N1180" s="757"/>
    </row>
    <row r="1181" spans="1:18" ht="15" customHeight="1" thickTop="1">
      <c r="C1181" s="954">
        <v>179</v>
      </c>
      <c r="D1181" s="1020" t="s">
        <v>195</v>
      </c>
      <c r="E1181" s="1055"/>
      <c r="F1181" s="1055"/>
      <c r="G1181" s="1055"/>
      <c r="H1181" s="1055"/>
      <c r="I1181" s="1055"/>
      <c r="J1181" s="1055"/>
      <c r="K1181" s="1056"/>
      <c r="M1181" s="768"/>
      <c r="N1181" s="771"/>
      <c r="O1181" s="772"/>
    </row>
    <row r="1182" spans="1:18" ht="15" customHeight="1">
      <c r="C1182" s="955"/>
      <c r="D1182" s="1023" t="s">
        <v>30</v>
      </c>
      <c r="E1182" s="1017"/>
      <c r="F1182" s="1007" t="s">
        <v>7</v>
      </c>
      <c r="G1182" s="1032"/>
      <c r="H1182" s="1032"/>
      <c r="I1182" s="1032"/>
      <c r="J1182" s="1032"/>
      <c r="K1182" s="1113"/>
      <c r="M1182" s="768"/>
      <c r="N1182" s="771"/>
      <c r="O1182" s="772"/>
    </row>
    <row r="1183" spans="1:18" ht="15" customHeight="1">
      <c r="C1183" s="955"/>
      <c r="D1183" s="1023" t="s">
        <v>31</v>
      </c>
      <c r="E1183" s="1017"/>
      <c r="F1183" s="1007" t="s">
        <v>7</v>
      </c>
      <c r="G1183" s="1032"/>
      <c r="H1183" s="1032"/>
      <c r="I1183" s="1032"/>
      <c r="J1183" s="1032"/>
      <c r="K1183" s="1113"/>
      <c r="M1183" s="768"/>
      <c r="N1183" s="771"/>
      <c r="O1183" s="772"/>
    </row>
    <row r="1184" spans="1:18" ht="15" customHeight="1" thickBot="1">
      <c r="C1184" s="955"/>
      <c r="D1184" s="1025" t="s">
        <v>555</v>
      </c>
      <c r="E1184" s="1026"/>
      <c r="F1184" s="1027" t="s">
        <v>32</v>
      </c>
      <c r="G1184" s="1163"/>
      <c r="H1184" s="1163"/>
      <c r="I1184" s="1163"/>
      <c r="J1184" s="1163"/>
      <c r="K1184" s="1164"/>
    </row>
    <row r="1185" spans="1:18" ht="15" hidden="1" customHeight="1" thickTop="1">
      <c r="C1185" s="131"/>
      <c r="D1185" s="169" t="s">
        <v>33</v>
      </c>
      <c r="E1185" s="269"/>
      <c r="F1185" s="932">
        <f>AND(F1182="YES",F1183="NO",F1184="NO")*H1180</f>
        <v>0</v>
      </c>
      <c r="G1185" s="933"/>
      <c r="H1185" s="933"/>
      <c r="I1185" s="933"/>
      <c r="J1185" s="933"/>
      <c r="K1185" s="934"/>
      <c r="M1185" s="768"/>
      <c r="N1185" s="771"/>
      <c r="O1185" s="772"/>
    </row>
    <row r="1186" spans="1:18" ht="15" hidden="1" customHeight="1">
      <c r="C1186" s="260"/>
      <c r="D1186" s="259" t="s">
        <v>34</v>
      </c>
      <c r="E1186" s="222"/>
      <c r="F1186" s="935">
        <f>AND(F1182="NO",F1183="YES",F1184="NO")*(K1180)</f>
        <v>0</v>
      </c>
      <c r="G1186" s="936"/>
      <c r="H1186" s="936"/>
      <c r="I1186" s="936"/>
      <c r="J1186" s="936"/>
      <c r="K1186" s="937"/>
      <c r="O1186" s="772"/>
    </row>
    <row r="1187" spans="1:18" ht="15" hidden="1" customHeight="1">
      <c r="C1187" s="565"/>
      <c r="D1187" s="573" t="s">
        <v>35</v>
      </c>
      <c r="E1187" s="566"/>
      <c r="F1187" s="938">
        <f>AND(F1182="NO",F1183="NO",F1184="YES")*(H1180+K1180)/2</f>
        <v>0</v>
      </c>
      <c r="G1187" s="939"/>
      <c r="H1187" s="939"/>
      <c r="I1187" s="939"/>
      <c r="J1187" s="939"/>
      <c r="K1187" s="940"/>
      <c r="O1187" s="770"/>
    </row>
    <row r="1188" spans="1:18" ht="15" customHeight="1" thickTop="1">
      <c r="A1188" s="119"/>
      <c r="B1188" s="119"/>
      <c r="C1188" s="229">
        <v>180</v>
      </c>
      <c r="D1188" s="984" t="s">
        <v>196</v>
      </c>
      <c r="E1188" s="985"/>
      <c r="F1188" s="242"/>
      <c r="G1188" s="250"/>
      <c r="H1188" s="986">
        <f>SUM(F1185:K1187)</f>
        <v>0</v>
      </c>
      <c r="I1188" s="986"/>
      <c r="J1188" s="986"/>
      <c r="K1188" s="987"/>
      <c r="M1188" s="781"/>
      <c r="N1188" s="782"/>
      <c r="O1188" s="782"/>
    </row>
    <row r="1189" spans="1:18" ht="14.4">
      <c r="A1189" s="119"/>
      <c r="B1189" s="119"/>
      <c r="C1189" s="49"/>
      <c r="D1189" s="165"/>
      <c r="E1189" s="165"/>
      <c r="F1189" s="68"/>
      <c r="G1189" s="69"/>
      <c r="H1189" s="166"/>
      <c r="I1189" s="166"/>
      <c r="J1189" s="166"/>
      <c r="K1189" s="167"/>
      <c r="M1189" s="781"/>
      <c r="N1189" s="782"/>
      <c r="O1189" s="782"/>
    </row>
    <row r="1190" spans="1:18" ht="15" hidden="1" customHeight="1">
      <c r="C1190" s="37"/>
      <c r="D1190" s="111"/>
      <c r="E1190" s="117"/>
      <c r="F1190" s="68"/>
      <c r="G1190" s="69"/>
      <c r="H1190" s="243" t="s">
        <v>8</v>
      </c>
      <c r="I1190" s="51"/>
      <c r="J1190" s="629"/>
      <c r="K1190" s="574" t="s">
        <v>9</v>
      </c>
    </row>
    <row r="1191" spans="1:18" ht="15" hidden="1" customHeight="1">
      <c r="C1191" s="668" t="s">
        <v>197</v>
      </c>
      <c r="D1191" s="609" t="s">
        <v>184</v>
      </c>
      <c r="E1191" s="1076" t="s">
        <v>663</v>
      </c>
      <c r="F1191" s="1077"/>
      <c r="G1191" s="630"/>
      <c r="H1191" s="666">
        <v>2021</v>
      </c>
      <c r="I1191" s="626"/>
      <c r="J1191" s="631"/>
      <c r="K1191" s="665">
        <v>2022</v>
      </c>
    </row>
    <row r="1192" spans="1:18" ht="15" hidden="1" customHeight="1">
      <c r="C1192" s="45"/>
      <c r="D1192" s="143" t="s">
        <v>55</v>
      </c>
      <c r="E1192" s="988" t="s">
        <v>56</v>
      </c>
      <c r="F1192" s="989"/>
      <c r="G1192" s="989"/>
      <c r="H1192" s="989"/>
      <c r="I1192" s="990"/>
      <c r="J1192" s="990"/>
      <c r="K1192" s="991"/>
    </row>
    <row r="1193" spans="1:18" ht="15" hidden="1" customHeight="1">
      <c r="A1193" s="119"/>
      <c r="B1193" s="119"/>
      <c r="C1193" s="45">
        <v>158</v>
      </c>
      <c r="D1193" s="343" t="s">
        <v>185</v>
      </c>
      <c r="E1193" s="638"/>
      <c r="F1193" s="326" t="s">
        <v>12</v>
      </c>
      <c r="G1193" s="304" t="s">
        <v>16</v>
      </c>
      <c r="H1193" s="513"/>
      <c r="I1193" s="326" t="s">
        <v>12</v>
      </c>
      <c r="J1193" s="304" t="s">
        <v>16</v>
      </c>
      <c r="K1193" s="533"/>
      <c r="M1193" s="922" t="str">
        <f>IF(AND(H1193&lt;&gt;"",H1194&lt;&gt;""),"Enter EITHER Profit or Loss in Prior Year Column","")</f>
        <v/>
      </c>
      <c r="N1193" s="1239"/>
      <c r="O1193" s="1239"/>
      <c r="P1193" s="1239"/>
      <c r="Q1193" s="1239"/>
      <c r="R1193" s="1239"/>
    </row>
    <row r="1194" spans="1:18" ht="15" hidden="1" customHeight="1">
      <c r="A1194" s="119"/>
      <c r="B1194" s="119"/>
      <c r="C1194" s="45">
        <v>159</v>
      </c>
      <c r="D1194" s="343" t="s">
        <v>186</v>
      </c>
      <c r="E1194" s="638"/>
      <c r="F1194" s="534" t="s">
        <v>39</v>
      </c>
      <c r="G1194" s="304" t="s">
        <v>16</v>
      </c>
      <c r="H1194" s="511"/>
      <c r="I1194" s="534" t="s">
        <v>39</v>
      </c>
      <c r="J1194" s="304" t="s">
        <v>16</v>
      </c>
      <c r="K1194" s="535"/>
      <c r="M1194" s="918" t="str">
        <f>IF(AND(K1193&lt;&gt;"",K1194&lt;&gt;""),"Enter EITHER Profit or Loss in Most Recent Year Column","")</f>
        <v/>
      </c>
      <c r="N1194" s="921"/>
      <c r="O1194" s="921"/>
      <c r="P1194" s="921"/>
      <c r="Q1194" s="921"/>
      <c r="R1194" s="921"/>
    </row>
    <row r="1195" spans="1:18" ht="15" hidden="1" customHeight="1">
      <c r="A1195" s="119"/>
      <c r="B1195" s="119"/>
      <c r="C1195" s="45">
        <v>160</v>
      </c>
      <c r="D1195" s="343" t="s">
        <v>187</v>
      </c>
      <c r="E1195" s="638"/>
      <c r="F1195" s="534" t="s">
        <v>39</v>
      </c>
      <c r="G1195" s="304" t="s">
        <v>16</v>
      </c>
      <c r="H1195" s="511"/>
      <c r="I1195" s="534" t="s">
        <v>39</v>
      </c>
      <c r="J1195" s="304" t="s">
        <v>16</v>
      </c>
      <c r="K1195" s="535"/>
    </row>
    <row r="1196" spans="1:18" ht="15" hidden="1" customHeight="1">
      <c r="A1196" s="119"/>
      <c r="B1196" s="119"/>
      <c r="C1196" s="45">
        <v>161</v>
      </c>
      <c r="D1196" s="343" t="s">
        <v>188</v>
      </c>
      <c r="E1196" s="638"/>
      <c r="F1196" s="534" t="s">
        <v>39</v>
      </c>
      <c r="G1196" s="304" t="s">
        <v>16</v>
      </c>
      <c r="H1196" s="511"/>
      <c r="I1196" s="534" t="s">
        <v>39</v>
      </c>
      <c r="J1196" s="304" t="s">
        <v>16</v>
      </c>
      <c r="K1196" s="535"/>
      <c r="M1196" s="1247" t="str">
        <f>IF(AND(H1196&lt;&gt;"",H1197&lt;&gt;""),"Enter EITHER Gains or Loss in Prior Year Column","")</f>
        <v/>
      </c>
      <c r="N1196" s="1244"/>
      <c r="O1196" s="1244"/>
    </row>
    <row r="1197" spans="1:18" ht="15" hidden="1" customHeight="1">
      <c r="A1197" s="119"/>
      <c r="B1197" s="119"/>
      <c r="C1197" s="45">
        <v>162</v>
      </c>
      <c r="D1197" s="343" t="s">
        <v>189</v>
      </c>
      <c r="E1197" s="638"/>
      <c r="F1197" s="326" t="s">
        <v>12</v>
      </c>
      <c r="G1197" s="304" t="s">
        <v>16</v>
      </c>
      <c r="H1197" s="513"/>
      <c r="I1197" s="326" t="s">
        <v>12</v>
      </c>
      <c r="J1197" s="304" t="s">
        <v>16</v>
      </c>
      <c r="K1197" s="533"/>
      <c r="M1197" s="1246" t="str">
        <f>IF(AND(K1196&lt;&gt;"",K1197&lt;&gt;""),"Enter EITHER Gains or Loss in Most Recent Year Column","")</f>
        <v/>
      </c>
      <c r="N1197" s="926"/>
      <c r="O1197" s="926"/>
    </row>
    <row r="1198" spans="1:18" ht="15" hidden="1" customHeight="1">
      <c r="A1198" s="119"/>
      <c r="B1198" s="119"/>
      <c r="C1198" s="45">
        <v>163</v>
      </c>
      <c r="D1198" s="343" t="s">
        <v>175</v>
      </c>
      <c r="E1198" s="638"/>
      <c r="F1198" s="534" t="s">
        <v>39</v>
      </c>
      <c r="G1198" s="304" t="s">
        <v>16</v>
      </c>
      <c r="H1198" s="511"/>
      <c r="I1198" s="534" t="s">
        <v>39</v>
      </c>
      <c r="J1198" s="304" t="s">
        <v>16</v>
      </c>
      <c r="K1198" s="535"/>
      <c r="M1198" s="1247" t="str">
        <f>IF(AND(H1198&lt;&gt;"",H1199&lt;&gt;""),"Enter EITHER Profit or Loss in Prior Year Column","")</f>
        <v/>
      </c>
      <c r="N1198" s="1244"/>
      <c r="O1198" s="1244"/>
    </row>
    <row r="1199" spans="1:18" ht="15" hidden="1" customHeight="1">
      <c r="A1199" s="119"/>
      <c r="B1199" s="119"/>
      <c r="C1199" s="45">
        <v>164</v>
      </c>
      <c r="D1199" s="343" t="s">
        <v>190</v>
      </c>
      <c r="E1199" s="638"/>
      <c r="F1199" s="326" t="s">
        <v>12</v>
      </c>
      <c r="G1199" s="304" t="s">
        <v>16</v>
      </c>
      <c r="H1199" s="513"/>
      <c r="I1199" s="326" t="s">
        <v>12</v>
      </c>
      <c r="J1199" s="304" t="s">
        <v>16</v>
      </c>
      <c r="K1199" s="533"/>
      <c r="M1199" s="1246" t="str">
        <f>IF(AND(K1198&lt;&gt;"",K1199&lt;&gt;""),"Enter EITHER Profit or Loss in Most Recent Year Column","")</f>
        <v/>
      </c>
      <c r="N1199" s="926"/>
      <c r="O1199" s="926"/>
    </row>
    <row r="1200" spans="1:18" ht="15" hidden="1" customHeight="1">
      <c r="A1200" s="119"/>
      <c r="B1200" s="119"/>
      <c r="C1200" s="45">
        <v>165</v>
      </c>
      <c r="D1200" s="343" t="s">
        <v>61</v>
      </c>
      <c r="E1200" s="638"/>
      <c r="F1200" s="326" t="s">
        <v>12</v>
      </c>
      <c r="G1200" s="304" t="s">
        <v>16</v>
      </c>
      <c r="H1200" s="513"/>
      <c r="I1200" s="326" t="s">
        <v>12</v>
      </c>
      <c r="J1200" s="304" t="s">
        <v>16</v>
      </c>
      <c r="K1200" s="533"/>
    </row>
    <row r="1201" spans="1:18" ht="15" hidden="1" customHeight="1">
      <c r="A1201" s="119"/>
      <c r="B1201" s="119"/>
      <c r="C1201" s="45">
        <v>166</v>
      </c>
      <c r="D1201" s="343" t="s">
        <v>60</v>
      </c>
      <c r="E1201" s="638"/>
      <c r="F1201" s="326" t="s">
        <v>12</v>
      </c>
      <c r="G1201" s="304" t="s">
        <v>16</v>
      </c>
      <c r="H1201" s="513"/>
      <c r="I1201" s="326" t="s">
        <v>12</v>
      </c>
      <c r="J1201" s="304" t="s">
        <v>16</v>
      </c>
      <c r="K1201" s="533"/>
    </row>
    <row r="1202" spans="1:18" ht="15" hidden="1" customHeight="1">
      <c r="A1202" s="119"/>
      <c r="B1202" s="119"/>
      <c r="C1202" s="45">
        <v>167</v>
      </c>
      <c r="D1202" s="343" t="s">
        <v>154</v>
      </c>
      <c r="E1202" s="638"/>
      <c r="F1202" s="326" t="s">
        <v>12</v>
      </c>
      <c r="G1202" s="304" t="s">
        <v>16</v>
      </c>
      <c r="H1202" s="513"/>
      <c r="I1202" s="326" t="s">
        <v>12</v>
      </c>
      <c r="J1202" s="304" t="s">
        <v>16</v>
      </c>
      <c r="K1202" s="533"/>
    </row>
    <row r="1203" spans="1:18" ht="15" hidden="1" customHeight="1">
      <c r="A1203" s="119"/>
      <c r="B1203" s="119"/>
      <c r="C1203" s="45">
        <v>168</v>
      </c>
      <c r="D1203" s="536" t="s">
        <v>155</v>
      </c>
      <c r="E1203" s="638"/>
      <c r="F1203" s="326" t="s">
        <v>12</v>
      </c>
      <c r="G1203" s="304" t="s">
        <v>16</v>
      </c>
      <c r="H1203" s="513"/>
      <c r="I1203" s="326" t="s">
        <v>12</v>
      </c>
      <c r="J1203" s="304" t="s">
        <v>16</v>
      </c>
      <c r="K1203" s="533"/>
    </row>
    <row r="1204" spans="1:18" ht="15" hidden="1" customHeight="1">
      <c r="A1204" s="119"/>
      <c r="B1204" s="119"/>
      <c r="C1204" s="45">
        <v>169</v>
      </c>
      <c r="D1204" s="536" t="s">
        <v>156</v>
      </c>
      <c r="E1204" s="638"/>
      <c r="F1204" s="326" t="s">
        <v>12</v>
      </c>
      <c r="G1204" s="304" t="s">
        <v>16</v>
      </c>
      <c r="H1204" s="513"/>
      <c r="I1204" s="326" t="s">
        <v>12</v>
      </c>
      <c r="J1204" s="304" t="s">
        <v>16</v>
      </c>
      <c r="K1204" s="533"/>
    </row>
    <row r="1205" spans="1:18" ht="15" hidden="1" customHeight="1">
      <c r="A1205" s="119"/>
      <c r="B1205" s="119"/>
      <c r="C1205" s="45">
        <v>170</v>
      </c>
      <c r="D1205" s="343" t="s">
        <v>191</v>
      </c>
      <c r="E1205" s="638"/>
      <c r="F1205" s="326" t="s">
        <v>12</v>
      </c>
      <c r="G1205" s="304" t="s">
        <v>16</v>
      </c>
      <c r="H1205" s="513"/>
      <c r="I1205" s="326" t="s">
        <v>12</v>
      </c>
      <c r="J1205" s="304" t="s">
        <v>16</v>
      </c>
      <c r="K1205" s="533"/>
    </row>
    <row r="1206" spans="1:18" s="3" customFormat="1" ht="15" hidden="1" customHeight="1">
      <c r="A1206" s="120"/>
      <c r="B1206" s="120"/>
      <c r="C1206" s="537">
        <v>171</v>
      </c>
      <c r="D1206" s="432" t="s">
        <v>157</v>
      </c>
      <c r="E1206" s="638"/>
      <c r="F1206" s="538" t="s">
        <v>39</v>
      </c>
      <c r="G1206" s="434" t="s">
        <v>16</v>
      </c>
      <c r="H1206" s="521"/>
      <c r="I1206" s="538" t="s">
        <v>39</v>
      </c>
      <c r="J1206" s="434" t="s">
        <v>16</v>
      </c>
      <c r="K1206" s="522"/>
      <c r="L1206" s="17"/>
      <c r="M1206" s="755"/>
      <c r="N1206" s="754"/>
      <c r="O1206" s="790"/>
      <c r="P1206" s="790"/>
      <c r="Q1206" s="206"/>
    </row>
    <row r="1207" spans="1:18" s="3" customFormat="1" ht="30" hidden="1" customHeight="1">
      <c r="A1207" s="120"/>
      <c r="B1207" s="120"/>
      <c r="C1207" s="537">
        <v>172</v>
      </c>
      <c r="D1207" s="144" t="s">
        <v>62</v>
      </c>
      <c r="E1207" s="638"/>
      <c r="F1207" s="121" t="s">
        <v>39</v>
      </c>
      <c r="G1207" s="539" t="s">
        <v>13</v>
      </c>
      <c r="H1207" s="122"/>
      <c r="I1207" s="121" t="s">
        <v>39</v>
      </c>
      <c r="J1207" s="539" t="s">
        <v>13</v>
      </c>
      <c r="K1207" s="123"/>
      <c r="L1207" s="17"/>
      <c r="M1207" s="768"/>
      <c r="N1207" s="769"/>
      <c r="O1207" s="770"/>
      <c r="P1207" s="790"/>
      <c r="Q1207" s="206"/>
    </row>
    <row r="1208" spans="1:18" ht="15" hidden="1" customHeight="1">
      <c r="A1208" s="119"/>
      <c r="B1208" s="119"/>
      <c r="C1208" s="537">
        <v>173</v>
      </c>
      <c r="D1208" s="540" t="s">
        <v>192</v>
      </c>
      <c r="E1208" s="541"/>
      <c r="F1208" s="542"/>
      <c r="G1208" s="76" t="s">
        <v>13</v>
      </c>
      <c r="H1208" s="543">
        <f>SUM(H1193-H1194-H1195-H1196+H1197-H1198+H1199+H1200+H1201+H1202+H1203+H1204+H1205-H1206-H1207)</f>
        <v>0</v>
      </c>
      <c r="I1208" s="542"/>
      <c r="J1208" s="76" t="s">
        <v>13</v>
      </c>
      <c r="K1208" s="543">
        <f>SUM(K1193-K1194-K1195-K1196+K1197-K1198+K1199+K1200+K1201+K1202+K1203+K1204+K1205-K1206-K1207)</f>
        <v>0</v>
      </c>
      <c r="M1208" s="768"/>
      <c r="N1208" s="771"/>
      <c r="O1208" s="772"/>
    </row>
    <row r="1209" spans="1:18" ht="15" hidden="1" customHeight="1">
      <c r="A1209" s="119"/>
      <c r="B1209" s="119"/>
      <c r="C1209" s="1141">
        <v>174</v>
      </c>
      <c r="D1209" s="544" t="s">
        <v>160</v>
      </c>
      <c r="E1209" s="545"/>
      <c r="F1209" s="546"/>
      <c r="G1209" s="547"/>
      <c r="H1209" s="124"/>
      <c r="I1209" s="546"/>
      <c r="J1209" s="548"/>
      <c r="K1209" s="125"/>
    </row>
    <row r="1210" spans="1:18" ht="72" hidden="1" customHeight="1">
      <c r="A1210" s="119"/>
      <c r="B1210" s="119"/>
      <c r="C1210" s="1142"/>
      <c r="D1210" s="155" t="s">
        <v>670</v>
      </c>
      <c r="E1210" s="639"/>
      <c r="F1210" s="126"/>
      <c r="G1210" s="127" t="s">
        <v>193</v>
      </c>
      <c r="H1210" s="128"/>
      <c r="I1210" s="126"/>
      <c r="J1210" s="129" t="s">
        <v>193</v>
      </c>
      <c r="K1210" s="130"/>
      <c r="M1210" s="922" t="str">
        <f>IF(AND(H1208&lt;&gt;0,H1210=""),"Enter Prior Year Ownership % on Line 174","")</f>
        <v/>
      </c>
      <c r="N1210" s="1240"/>
      <c r="O1210" s="1240"/>
      <c r="P1210" s="1240"/>
      <c r="Q1210" s="1240"/>
      <c r="R1210" s="1240"/>
    </row>
    <row r="1211" spans="1:18" ht="15" hidden="1" customHeight="1">
      <c r="A1211" s="119"/>
      <c r="B1211" s="119"/>
      <c r="C1211" s="65">
        <v>175</v>
      </c>
      <c r="D1211" s="540" t="s">
        <v>671</v>
      </c>
      <c r="E1211" s="549"/>
      <c r="F1211" s="550" t="s">
        <v>147</v>
      </c>
      <c r="G1211" s="439" t="s">
        <v>13</v>
      </c>
      <c r="H1211" s="551" t="str">
        <f>IF(F59="Yes",H1208*(H1210*0.01),IF(H1210=100,H1208,"0.00"))</f>
        <v>0.00</v>
      </c>
      <c r="I1211" s="552" t="s">
        <v>147</v>
      </c>
      <c r="J1211" s="275" t="s">
        <v>13</v>
      </c>
      <c r="K1211" s="190" t="str">
        <f>IF(F59="Yes",K1208*(K1210*0.01),IF(K1210=100,K1208,"0.00"))</f>
        <v>0.00</v>
      </c>
      <c r="M1211" s="918" t="str">
        <f>IF(AND(K1208&lt;&gt;0,K1210=""),"Enter Most Recent Year Ownership % on Line 174","")</f>
        <v/>
      </c>
      <c r="N1211" s="927"/>
      <c r="O1211" s="927"/>
      <c r="P1211" s="927"/>
      <c r="Q1211" s="927"/>
      <c r="R1211" s="927"/>
    </row>
    <row r="1212" spans="1:18" ht="15" hidden="1" customHeight="1">
      <c r="A1212" s="119"/>
      <c r="B1212" s="119"/>
      <c r="C1212" s="45">
        <v>176</v>
      </c>
      <c r="D1212" s="342" t="s">
        <v>194</v>
      </c>
      <c r="E1212" s="638"/>
      <c r="F1212" s="553" t="s">
        <v>12</v>
      </c>
      <c r="G1212" s="304" t="s">
        <v>13</v>
      </c>
      <c r="H1212" s="554"/>
      <c r="I1212" s="553" t="s">
        <v>12</v>
      </c>
      <c r="J1212" s="555" t="s">
        <v>13</v>
      </c>
      <c r="K1212" s="556"/>
    </row>
    <row r="1213" spans="1:18" ht="15" hidden="1" customHeight="1">
      <c r="A1213" s="119"/>
      <c r="B1213" s="119"/>
      <c r="C1213" s="45">
        <v>177</v>
      </c>
      <c r="D1213" s="557" t="s">
        <v>672</v>
      </c>
      <c r="E1213" s="638"/>
      <c r="F1213" s="558" t="s">
        <v>39</v>
      </c>
      <c r="G1213" s="304" t="s">
        <v>13</v>
      </c>
      <c r="H1213" s="559"/>
      <c r="I1213" s="558" t="s">
        <v>39</v>
      </c>
      <c r="J1213" s="555" t="s">
        <v>13</v>
      </c>
      <c r="K1213" s="560"/>
    </row>
    <row r="1214" spans="1:18" ht="15" hidden="1" customHeight="1">
      <c r="A1214" s="119"/>
      <c r="B1214" s="119"/>
      <c r="C1214" s="45">
        <v>178</v>
      </c>
      <c r="D1214" s="567"/>
      <c r="E1214" s="568" t="s">
        <v>119</v>
      </c>
      <c r="F1214" s="569"/>
      <c r="G1214" s="564" t="s">
        <v>13</v>
      </c>
      <c r="H1214" s="570">
        <f>SUM(H1211 + H1212-H1213)</f>
        <v>0</v>
      </c>
      <c r="I1214" s="571"/>
      <c r="J1214" s="564" t="s">
        <v>13</v>
      </c>
      <c r="K1214" s="572">
        <f>SUM(K1211 + K1212-K1213)</f>
        <v>0</v>
      </c>
      <c r="M1214" s="773"/>
      <c r="N1214" s="757"/>
    </row>
    <row r="1215" spans="1:18" ht="15" hidden="1" customHeight="1">
      <c r="C1215" s="954">
        <v>179</v>
      </c>
      <c r="D1215" s="1137" t="s">
        <v>195</v>
      </c>
      <c r="E1215" s="1138"/>
      <c r="F1215" s="1138"/>
      <c r="G1215" s="1138"/>
      <c r="H1215" s="1138"/>
      <c r="I1215" s="1138"/>
      <c r="J1215" s="1138"/>
      <c r="K1215" s="1139"/>
      <c r="M1215" s="768"/>
      <c r="N1215" s="771"/>
      <c r="O1215" s="772"/>
    </row>
    <row r="1216" spans="1:18" ht="15" hidden="1" customHeight="1">
      <c r="C1216" s="955"/>
      <c r="D1216" s="1016" t="s">
        <v>30</v>
      </c>
      <c r="E1216" s="1017"/>
      <c r="F1216" s="1007" t="s">
        <v>7</v>
      </c>
      <c r="G1216" s="1032"/>
      <c r="H1216" s="1032"/>
      <c r="I1216" s="1032"/>
      <c r="J1216" s="1032"/>
      <c r="K1216" s="1033"/>
      <c r="M1216" s="768"/>
      <c r="N1216" s="771"/>
      <c r="O1216" s="772"/>
    </row>
    <row r="1217" spans="1:17" ht="15" hidden="1" customHeight="1">
      <c r="C1217" s="955"/>
      <c r="D1217" s="1016" t="s">
        <v>31</v>
      </c>
      <c r="E1217" s="1017"/>
      <c r="F1217" s="1007" t="s">
        <v>7</v>
      </c>
      <c r="G1217" s="1032"/>
      <c r="H1217" s="1032"/>
      <c r="I1217" s="1032"/>
      <c r="J1217" s="1032"/>
      <c r="K1217" s="1033"/>
      <c r="M1217" s="768"/>
      <c r="N1217" s="771"/>
      <c r="O1217" s="772"/>
    </row>
    <row r="1218" spans="1:17" ht="15" hidden="1" customHeight="1">
      <c r="C1218" s="955"/>
      <c r="D1218" s="1108" t="s">
        <v>555</v>
      </c>
      <c r="E1218" s="1140"/>
      <c r="F1218" s="971" t="s">
        <v>32</v>
      </c>
      <c r="G1218" s="982"/>
      <c r="H1218" s="982"/>
      <c r="I1218" s="982"/>
      <c r="J1218" s="982"/>
      <c r="K1218" s="983"/>
    </row>
    <row r="1219" spans="1:17" ht="15" hidden="1" customHeight="1">
      <c r="C1219" s="131"/>
      <c r="D1219" s="169" t="s">
        <v>33</v>
      </c>
      <c r="E1219" s="269"/>
      <c r="F1219" s="932">
        <f>AND(F1216="YES",F1217="NO",F1218="NO")*H1214</f>
        <v>0</v>
      </c>
      <c r="G1219" s="933"/>
      <c r="H1219" s="933"/>
      <c r="I1219" s="933"/>
      <c r="J1219" s="933"/>
      <c r="K1219" s="934"/>
      <c r="M1219" s="768"/>
      <c r="N1219" s="771"/>
      <c r="O1219" s="772"/>
    </row>
    <row r="1220" spans="1:17" ht="15" hidden="1" customHeight="1">
      <c r="C1220" s="260"/>
      <c r="D1220" s="259" t="s">
        <v>34</v>
      </c>
      <c r="E1220" s="222"/>
      <c r="F1220" s="935">
        <f>AND(F1216="NO",F1217="YES",F1218="NO")*(K1214)</f>
        <v>0</v>
      </c>
      <c r="G1220" s="936"/>
      <c r="H1220" s="936"/>
      <c r="I1220" s="936"/>
      <c r="J1220" s="936"/>
      <c r="K1220" s="937"/>
      <c r="O1220" s="772"/>
    </row>
    <row r="1221" spans="1:17" ht="15" hidden="1" customHeight="1">
      <c r="C1221" s="565"/>
      <c r="D1221" s="573" t="s">
        <v>35</v>
      </c>
      <c r="E1221" s="566"/>
      <c r="F1221" s="938">
        <f>AND(F1216="NO",F1217="NO",F1218="YES")*(H1214+K1214)/2</f>
        <v>0</v>
      </c>
      <c r="G1221" s="939"/>
      <c r="H1221" s="939"/>
      <c r="I1221" s="939"/>
      <c r="J1221" s="939"/>
      <c r="K1221" s="940"/>
      <c r="O1221" s="770"/>
    </row>
    <row r="1222" spans="1:17" ht="15" hidden="1" customHeight="1">
      <c r="A1222" s="119"/>
      <c r="B1222" s="119"/>
      <c r="C1222" s="229"/>
      <c r="D1222" s="984" t="s">
        <v>196</v>
      </c>
      <c r="E1222" s="985"/>
      <c r="F1222" s="242"/>
      <c r="G1222" s="250"/>
      <c r="H1222" s="986">
        <f>SUM(F1219:K1221)</f>
        <v>0</v>
      </c>
      <c r="I1222" s="986"/>
      <c r="J1222" s="986"/>
      <c r="K1222" s="987"/>
      <c r="M1222" s="781"/>
      <c r="N1222" s="782"/>
      <c r="O1222" s="782"/>
    </row>
    <row r="1223" spans="1:17" ht="14.4" hidden="1">
      <c r="A1223" s="119"/>
      <c r="B1223" s="119"/>
      <c r="C1223" s="49"/>
      <c r="D1223" s="165"/>
      <c r="E1223" s="165"/>
      <c r="F1223" s="68"/>
      <c r="G1223" s="69"/>
      <c r="H1223" s="166"/>
      <c r="I1223" s="166"/>
      <c r="J1223" s="166"/>
      <c r="K1223" s="167"/>
      <c r="M1223" s="781"/>
      <c r="N1223" s="782"/>
      <c r="O1223" s="782"/>
    </row>
    <row r="1224" spans="1:17" ht="15" hidden="1" customHeight="1">
      <c r="C1224" s="37"/>
      <c r="D1224" s="111"/>
      <c r="E1224" s="117"/>
      <c r="F1224" s="68"/>
      <c r="G1224" s="69"/>
      <c r="H1224" s="243" t="s">
        <v>8</v>
      </c>
      <c r="I1224" s="51"/>
      <c r="J1224" s="629"/>
      <c r="K1224" s="574" t="s">
        <v>9</v>
      </c>
    </row>
    <row r="1225" spans="1:17" ht="15" hidden="1" customHeight="1">
      <c r="C1225" s="668" t="s">
        <v>198</v>
      </c>
      <c r="D1225" s="609" t="s">
        <v>184</v>
      </c>
      <c r="E1225" s="1076" t="s">
        <v>663</v>
      </c>
      <c r="F1225" s="1077"/>
      <c r="G1225" s="630"/>
      <c r="H1225" s="666">
        <v>2021</v>
      </c>
      <c r="I1225" s="626"/>
      <c r="J1225" s="631"/>
      <c r="K1225" s="665">
        <v>2022</v>
      </c>
    </row>
    <row r="1226" spans="1:17" ht="15" hidden="1" customHeight="1">
      <c r="C1226" s="45"/>
      <c r="D1226" s="143" t="s">
        <v>55</v>
      </c>
      <c r="E1226" s="988" t="s">
        <v>56</v>
      </c>
      <c r="F1226" s="989"/>
      <c r="G1226" s="989"/>
      <c r="H1226" s="989"/>
      <c r="I1226" s="990"/>
      <c r="J1226" s="990"/>
      <c r="K1226" s="991"/>
    </row>
    <row r="1227" spans="1:17" ht="15" hidden="1" customHeight="1">
      <c r="A1227" s="119"/>
      <c r="B1227" s="119"/>
      <c r="C1227" s="45">
        <v>158</v>
      </c>
      <c r="D1227" s="343" t="s">
        <v>185</v>
      </c>
      <c r="E1227" s="638"/>
      <c r="F1227" s="326" t="s">
        <v>12</v>
      </c>
      <c r="G1227" s="304" t="s">
        <v>16</v>
      </c>
      <c r="H1227" s="513"/>
      <c r="I1227" s="326" t="s">
        <v>12</v>
      </c>
      <c r="J1227" s="304" t="s">
        <v>16</v>
      </c>
      <c r="K1227" s="533"/>
      <c r="M1227" s="922" t="str">
        <f>IF(AND(H1227&lt;&gt;"",H1228&lt;&gt;""),"Enter EITHER Profit or Loss in Prior Year Column","")</f>
        <v/>
      </c>
      <c r="N1227" s="1239"/>
      <c r="O1227" s="1239"/>
      <c r="P1227" s="1239"/>
      <c r="Q1227" s="1239"/>
    </row>
    <row r="1228" spans="1:17" ht="15" hidden="1" customHeight="1">
      <c r="A1228" s="119"/>
      <c r="B1228" s="119"/>
      <c r="C1228" s="45">
        <v>159</v>
      </c>
      <c r="D1228" s="343" t="s">
        <v>186</v>
      </c>
      <c r="E1228" s="638"/>
      <c r="F1228" s="534" t="s">
        <v>39</v>
      </c>
      <c r="G1228" s="304" t="s">
        <v>16</v>
      </c>
      <c r="H1228" s="511"/>
      <c r="I1228" s="534" t="s">
        <v>39</v>
      </c>
      <c r="J1228" s="304" t="s">
        <v>16</v>
      </c>
      <c r="K1228" s="535"/>
      <c r="M1228" s="918" t="str">
        <f>IF(AND(K1227&lt;&gt;"",K1228&lt;&gt;""),"Enter EITHER Profit or Loss in Most Recent Year Column","")</f>
        <v/>
      </c>
      <c r="N1228" s="921"/>
      <c r="O1228" s="921"/>
      <c r="P1228" s="921"/>
      <c r="Q1228" s="921"/>
    </row>
    <row r="1229" spans="1:17" ht="15" hidden="1" customHeight="1">
      <c r="A1229" s="119"/>
      <c r="B1229" s="119"/>
      <c r="C1229" s="45">
        <v>160</v>
      </c>
      <c r="D1229" s="343" t="s">
        <v>187</v>
      </c>
      <c r="E1229" s="638"/>
      <c r="F1229" s="534" t="s">
        <v>39</v>
      </c>
      <c r="G1229" s="304" t="s">
        <v>16</v>
      </c>
      <c r="H1229" s="511"/>
      <c r="I1229" s="534" t="s">
        <v>39</v>
      </c>
      <c r="J1229" s="304" t="s">
        <v>16</v>
      </c>
      <c r="K1229" s="535"/>
    </row>
    <row r="1230" spans="1:17" ht="15" hidden="1" customHeight="1">
      <c r="A1230" s="119"/>
      <c r="B1230" s="119"/>
      <c r="C1230" s="45">
        <v>161</v>
      </c>
      <c r="D1230" s="343" t="s">
        <v>188</v>
      </c>
      <c r="E1230" s="638"/>
      <c r="F1230" s="534" t="s">
        <v>39</v>
      </c>
      <c r="G1230" s="304" t="s">
        <v>16</v>
      </c>
      <c r="H1230" s="511"/>
      <c r="I1230" s="534" t="s">
        <v>39</v>
      </c>
      <c r="J1230" s="304" t="s">
        <v>16</v>
      </c>
      <c r="K1230" s="535"/>
      <c r="M1230" s="1247" t="str">
        <f>IF(AND(H1230&lt;&gt;"",H1231&lt;&gt;""),"Enter EITHER Gains or Loss in Prior Year Column","")</f>
        <v/>
      </c>
      <c r="N1230" s="1244"/>
      <c r="O1230" s="1244"/>
    </row>
    <row r="1231" spans="1:17" ht="15" hidden="1" customHeight="1">
      <c r="A1231" s="119"/>
      <c r="B1231" s="119"/>
      <c r="C1231" s="45">
        <v>162</v>
      </c>
      <c r="D1231" s="343" t="s">
        <v>189</v>
      </c>
      <c r="E1231" s="638"/>
      <c r="F1231" s="326" t="s">
        <v>12</v>
      </c>
      <c r="G1231" s="304" t="s">
        <v>16</v>
      </c>
      <c r="H1231" s="513"/>
      <c r="I1231" s="326" t="s">
        <v>12</v>
      </c>
      <c r="J1231" s="304" t="s">
        <v>16</v>
      </c>
      <c r="K1231" s="533"/>
      <c r="M1231" s="1246" t="str">
        <f>IF(AND(K1230&lt;&gt;"",K1231&lt;&gt;""),"Enter EITHER Gains or Loss in Most Recent Year Column","")</f>
        <v/>
      </c>
      <c r="N1231" s="926"/>
      <c r="O1231" s="926"/>
    </row>
    <row r="1232" spans="1:17" ht="15" hidden="1" customHeight="1">
      <c r="A1232" s="119"/>
      <c r="B1232" s="119"/>
      <c r="C1232" s="45">
        <v>163</v>
      </c>
      <c r="D1232" s="343" t="s">
        <v>175</v>
      </c>
      <c r="E1232" s="638"/>
      <c r="F1232" s="534" t="s">
        <v>39</v>
      </c>
      <c r="G1232" s="304" t="s">
        <v>16</v>
      </c>
      <c r="H1232" s="511"/>
      <c r="I1232" s="534" t="s">
        <v>39</v>
      </c>
      <c r="J1232" s="304" t="s">
        <v>16</v>
      </c>
      <c r="K1232" s="535"/>
      <c r="M1232" s="1247" t="str">
        <f>IF(AND(H1232&lt;&gt;"",H1233&lt;&gt;""),"Enter EITHER Profit or Loss in Prior Year Column","")</f>
        <v/>
      </c>
      <c r="N1232" s="1244"/>
      <c r="O1232" s="1244"/>
    </row>
    <row r="1233" spans="1:18" ht="15" hidden="1" customHeight="1">
      <c r="A1233" s="119"/>
      <c r="B1233" s="119"/>
      <c r="C1233" s="45">
        <v>164</v>
      </c>
      <c r="D1233" s="343" t="s">
        <v>190</v>
      </c>
      <c r="E1233" s="638"/>
      <c r="F1233" s="326" t="s">
        <v>12</v>
      </c>
      <c r="G1233" s="304" t="s">
        <v>16</v>
      </c>
      <c r="H1233" s="513"/>
      <c r="I1233" s="326" t="s">
        <v>12</v>
      </c>
      <c r="J1233" s="304" t="s">
        <v>16</v>
      </c>
      <c r="K1233" s="533"/>
      <c r="M1233" s="1246" t="str">
        <f>IF(AND(K1232&lt;&gt;"",K1233&lt;&gt;""),"Enter EITHER Profit or Loss in Most Recent Year Column","")</f>
        <v/>
      </c>
      <c r="N1233" s="926"/>
      <c r="O1233" s="926"/>
    </row>
    <row r="1234" spans="1:18" ht="15" hidden="1" customHeight="1">
      <c r="A1234" s="119"/>
      <c r="B1234" s="119"/>
      <c r="C1234" s="45">
        <v>165</v>
      </c>
      <c r="D1234" s="343" t="s">
        <v>61</v>
      </c>
      <c r="E1234" s="638"/>
      <c r="F1234" s="326" t="s">
        <v>12</v>
      </c>
      <c r="G1234" s="304" t="s">
        <v>16</v>
      </c>
      <c r="H1234" s="513"/>
      <c r="I1234" s="326" t="s">
        <v>12</v>
      </c>
      <c r="J1234" s="304" t="s">
        <v>16</v>
      </c>
      <c r="K1234" s="533"/>
    </row>
    <row r="1235" spans="1:18" ht="15" hidden="1" customHeight="1">
      <c r="A1235" s="119"/>
      <c r="B1235" s="119"/>
      <c r="C1235" s="45">
        <v>166</v>
      </c>
      <c r="D1235" s="343" t="s">
        <v>60</v>
      </c>
      <c r="E1235" s="638"/>
      <c r="F1235" s="326" t="s">
        <v>12</v>
      </c>
      <c r="G1235" s="304" t="s">
        <v>16</v>
      </c>
      <c r="H1235" s="513"/>
      <c r="I1235" s="326" t="s">
        <v>12</v>
      </c>
      <c r="J1235" s="304" t="s">
        <v>16</v>
      </c>
      <c r="K1235" s="533"/>
    </row>
    <row r="1236" spans="1:18" ht="15" hidden="1" customHeight="1">
      <c r="A1236" s="119"/>
      <c r="B1236" s="119"/>
      <c r="C1236" s="45">
        <v>167</v>
      </c>
      <c r="D1236" s="343" t="s">
        <v>154</v>
      </c>
      <c r="E1236" s="638"/>
      <c r="F1236" s="326" t="s">
        <v>12</v>
      </c>
      <c r="G1236" s="304" t="s">
        <v>16</v>
      </c>
      <c r="H1236" s="513"/>
      <c r="I1236" s="326" t="s">
        <v>12</v>
      </c>
      <c r="J1236" s="304" t="s">
        <v>16</v>
      </c>
      <c r="K1236" s="533"/>
    </row>
    <row r="1237" spans="1:18" ht="15" hidden="1" customHeight="1">
      <c r="A1237" s="119"/>
      <c r="B1237" s="119"/>
      <c r="C1237" s="45">
        <v>168</v>
      </c>
      <c r="D1237" s="536" t="s">
        <v>155</v>
      </c>
      <c r="E1237" s="638"/>
      <c r="F1237" s="326" t="s">
        <v>12</v>
      </c>
      <c r="G1237" s="304" t="s">
        <v>16</v>
      </c>
      <c r="H1237" s="513"/>
      <c r="I1237" s="326" t="s">
        <v>12</v>
      </c>
      <c r="J1237" s="304" t="s">
        <v>16</v>
      </c>
      <c r="K1237" s="533"/>
    </row>
    <row r="1238" spans="1:18" ht="15" hidden="1" customHeight="1">
      <c r="A1238" s="119"/>
      <c r="B1238" s="119"/>
      <c r="C1238" s="45">
        <v>169</v>
      </c>
      <c r="D1238" s="536" t="s">
        <v>156</v>
      </c>
      <c r="E1238" s="638"/>
      <c r="F1238" s="326" t="s">
        <v>12</v>
      </c>
      <c r="G1238" s="304" t="s">
        <v>16</v>
      </c>
      <c r="H1238" s="513"/>
      <c r="I1238" s="326" t="s">
        <v>12</v>
      </c>
      <c r="J1238" s="304" t="s">
        <v>16</v>
      </c>
      <c r="K1238" s="533"/>
    </row>
    <row r="1239" spans="1:18" ht="15" hidden="1" customHeight="1">
      <c r="A1239" s="119"/>
      <c r="B1239" s="119"/>
      <c r="C1239" s="45">
        <v>170</v>
      </c>
      <c r="D1239" s="343" t="s">
        <v>191</v>
      </c>
      <c r="E1239" s="638"/>
      <c r="F1239" s="326" t="s">
        <v>12</v>
      </c>
      <c r="G1239" s="304" t="s">
        <v>16</v>
      </c>
      <c r="H1239" s="513"/>
      <c r="I1239" s="326" t="s">
        <v>12</v>
      </c>
      <c r="J1239" s="304" t="s">
        <v>16</v>
      </c>
      <c r="K1239" s="533"/>
    </row>
    <row r="1240" spans="1:18" s="3" customFormat="1" ht="15" hidden="1" customHeight="1">
      <c r="A1240" s="120"/>
      <c r="B1240" s="120"/>
      <c r="C1240" s="537">
        <v>171</v>
      </c>
      <c r="D1240" s="432" t="s">
        <v>157</v>
      </c>
      <c r="E1240" s="638"/>
      <c r="F1240" s="538" t="s">
        <v>39</v>
      </c>
      <c r="G1240" s="434" t="s">
        <v>16</v>
      </c>
      <c r="H1240" s="521"/>
      <c r="I1240" s="538" t="s">
        <v>39</v>
      </c>
      <c r="J1240" s="434" t="s">
        <v>16</v>
      </c>
      <c r="K1240" s="522"/>
      <c r="L1240" s="17"/>
      <c r="M1240" s="755"/>
      <c r="N1240" s="754"/>
      <c r="O1240" s="790"/>
      <c r="P1240" s="790"/>
      <c r="Q1240" s="206"/>
    </row>
    <row r="1241" spans="1:18" s="3" customFormat="1" ht="30" hidden="1" customHeight="1">
      <c r="A1241" s="120"/>
      <c r="B1241" s="120"/>
      <c r="C1241" s="537">
        <v>172</v>
      </c>
      <c r="D1241" s="144" t="s">
        <v>62</v>
      </c>
      <c r="E1241" s="638"/>
      <c r="F1241" s="121" t="s">
        <v>39</v>
      </c>
      <c r="G1241" s="539" t="s">
        <v>13</v>
      </c>
      <c r="H1241" s="122"/>
      <c r="I1241" s="121" t="s">
        <v>39</v>
      </c>
      <c r="J1241" s="539" t="s">
        <v>13</v>
      </c>
      <c r="K1241" s="123"/>
      <c r="L1241" s="17"/>
      <c r="M1241" s="768"/>
      <c r="N1241" s="769"/>
      <c r="O1241" s="770"/>
      <c r="P1241" s="790"/>
      <c r="Q1241" s="206"/>
    </row>
    <row r="1242" spans="1:18" ht="15" hidden="1" customHeight="1">
      <c r="A1242" s="119"/>
      <c r="B1242" s="119"/>
      <c r="C1242" s="537">
        <v>173</v>
      </c>
      <c r="D1242" s="540" t="s">
        <v>192</v>
      </c>
      <c r="E1242" s="541"/>
      <c r="F1242" s="542"/>
      <c r="G1242" s="76" t="s">
        <v>13</v>
      </c>
      <c r="H1242" s="543">
        <f>SUM(H1227-H1228-H1229-H1230+H1231-H1232+H1233+H1234+H1235+H1236+H1237+H1238+H1239-H1240-H1241)</f>
        <v>0</v>
      </c>
      <c r="I1242" s="542"/>
      <c r="J1242" s="76" t="s">
        <v>13</v>
      </c>
      <c r="K1242" s="543">
        <f>SUM(K1227-K1228-K1229-K1230+K1231-K1232+K1233+K1234+K1235+K1236+K1237+K1238+K1239-K1240-K1241)</f>
        <v>0</v>
      </c>
      <c r="M1242" s="768"/>
      <c r="N1242" s="771"/>
      <c r="O1242" s="772"/>
    </row>
    <row r="1243" spans="1:18" ht="15" hidden="1" customHeight="1">
      <c r="A1243" s="119"/>
      <c r="B1243" s="119"/>
      <c r="C1243" s="1141">
        <v>174</v>
      </c>
      <c r="D1243" s="544" t="s">
        <v>160</v>
      </c>
      <c r="E1243" s="545"/>
      <c r="F1243" s="546"/>
      <c r="G1243" s="547"/>
      <c r="H1243" s="124"/>
      <c r="I1243" s="546"/>
      <c r="J1243" s="548"/>
      <c r="K1243" s="125"/>
    </row>
    <row r="1244" spans="1:18" ht="72" hidden="1" customHeight="1">
      <c r="A1244" s="119"/>
      <c r="B1244" s="119"/>
      <c r="C1244" s="1142"/>
      <c r="D1244" s="155" t="s">
        <v>670</v>
      </c>
      <c r="E1244" s="639"/>
      <c r="F1244" s="126"/>
      <c r="G1244" s="127" t="s">
        <v>193</v>
      </c>
      <c r="H1244" s="128"/>
      <c r="I1244" s="126"/>
      <c r="J1244" s="129" t="s">
        <v>193</v>
      </c>
      <c r="K1244" s="130"/>
      <c r="M1244" s="922" t="str">
        <f>IF(AND(H1242&lt;&gt;0,H1244=""),"Enter Prior Year Ownership % on Line 174","")</f>
        <v/>
      </c>
      <c r="N1244" s="1240"/>
      <c r="O1244" s="1240"/>
      <c r="P1244" s="1240"/>
      <c r="Q1244" s="1240"/>
      <c r="R1244" s="1240"/>
    </row>
    <row r="1245" spans="1:18" ht="15" hidden="1" customHeight="1">
      <c r="A1245" s="119"/>
      <c r="B1245" s="119"/>
      <c r="C1245" s="65">
        <v>175</v>
      </c>
      <c r="D1245" s="540" t="s">
        <v>671</v>
      </c>
      <c r="E1245" s="549"/>
      <c r="F1245" s="550" t="s">
        <v>147</v>
      </c>
      <c r="G1245" s="439" t="s">
        <v>13</v>
      </c>
      <c r="H1245" s="551" t="str">
        <f>IF(F90="Yes",H1242*(H1244*0.01),IF(H1244=100,H1242,"0.00"))</f>
        <v>0.00</v>
      </c>
      <c r="I1245" s="552" t="s">
        <v>147</v>
      </c>
      <c r="J1245" s="275" t="s">
        <v>13</v>
      </c>
      <c r="K1245" s="190" t="str">
        <f>IF(F90="Yes",K1242*(K1244*0.01),IF(K1244=100,K1242,"0.00"))</f>
        <v>0.00</v>
      </c>
      <c r="M1245" s="918" t="str">
        <f>IF(AND(K1242&lt;&gt;0,K1244=""),"Enter Most Recent Year Ownership % on Line 174","")</f>
        <v/>
      </c>
      <c r="N1245" s="927"/>
      <c r="O1245" s="927"/>
      <c r="P1245" s="927"/>
      <c r="Q1245" s="927"/>
      <c r="R1245" s="927"/>
    </row>
    <row r="1246" spans="1:18" ht="15" hidden="1" customHeight="1">
      <c r="A1246" s="119"/>
      <c r="B1246" s="119"/>
      <c r="C1246" s="45">
        <v>176</v>
      </c>
      <c r="D1246" s="342" t="s">
        <v>194</v>
      </c>
      <c r="E1246" s="638"/>
      <c r="F1246" s="553" t="s">
        <v>12</v>
      </c>
      <c r="G1246" s="304" t="s">
        <v>13</v>
      </c>
      <c r="H1246" s="554"/>
      <c r="I1246" s="553" t="s">
        <v>12</v>
      </c>
      <c r="J1246" s="555" t="s">
        <v>13</v>
      </c>
      <c r="K1246" s="556"/>
    </row>
    <row r="1247" spans="1:18" ht="15" hidden="1" customHeight="1">
      <c r="A1247" s="119"/>
      <c r="B1247" s="119"/>
      <c r="C1247" s="45">
        <v>177</v>
      </c>
      <c r="D1247" s="557" t="s">
        <v>672</v>
      </c>
      <c r="E1247" s="638"/>
      <c r="F1247" s="558" t="s">
        <v>39</v>
      </c>
      <c r="G1247" s="304" t="s">
        <v>13</v>
      </c>
      <c r="H1247" s="559"/>
      <c r="I1247" s="558" t="s">
        <v>39</v>
      </c>
      <c r="J1247" s="555" t="s">
        <v>13</v>
      </c>
      <c r="K1247" s="560"/>
    </row>
    <row r="1248" spans="1:18" ht="15" hidden="1" customHeight="1">
      <c r="A1248" s="119"/>
      <c r="B1248" s="119"/>
      <c r="C1248" s="45">
        <v>178</v>
      </c>
      <c r="D1248" s="567"/>
      <c r="E1248" s="568" t="s">
        <v>119</v>
      </c>
      <c r="F1248" s="569"/>
      <c r="G1248" s="564" t="s">
        <v>13</v>
      </c>
      <c r="H1248" s="570">
        <f>SUM(H1245 + H1246-H1247)</f>
        <v>0</v>
      </c>
      <c r="I1248" s="571"/>
      <c r="J1248" s="564" t="s">
        <v>13</v>
      </c>
      <c r="K1248" s="572">
        <f>SUM(K1245 + K1246-K1247)</f>
        <v>0</v>
      </c>
      <c r="M1248" s="773"/>
      <c r="N1248" s="757"/>
    </row>
    <row r="1249" spans="1:18" ht="15" hidden="1" customHeight="1">
      <c r="C1249" s="954">
        <v>179</v>
      </c>
      <c r="D1249" s="1137" t="s">
        <v>195</v>
      </c>
      <c r="E1249" s="1138"/>
      <c r="F1249" s="1138"/>
      <c r="G1249" s="1138"/>
      <c r="H1249" s="1138"/>
      <c r="I1249" s="1138"/>
      <c r="J1249" s="1138"/>
      <c r="K1249" s="1139"/>
      <c r="M1249" s="768"/>
      <c r="N1249" s="771"/>
      <c r="O1249" s="772"/>
    </row>
    <row r="1250" spans="1:18" ht="15" hidden="1" customHeight="1">
      <c r="C1250" s="955"/>
      <c r="D1250" s="1016" t="s">
        <v>30</v>
      </c>
      <c r="E1250" s="1017"/>
      <c r="F1250" s="1007" t="s">
        <v>7</v>
      </c>
      <c r="G1250" s="1032"/>
      <c r="H1250" s="1032"/>
      <c r="I1250" s="1032"/>
      <c r="J1250" s="1032"/>
      <c r="K1250" s="1033"/>
      <c r="M1250" s="768"/>
      <c r="N1250" s="771"/>
      <c r="O1250" s="772"/>
    </row>
    <row r="1251" spans="1:18" ht="15" hidden="1" customHeight="1">
      <c r="C1251" s="955"/>
      <c r="D1251" s="1016" t="s">
        <v>31</v>
      </c>
      <c r="E1251" s="1017"/>
      <c r="F1251" s="1007" t="s">
        <v>7</v>
      </c>
      <c r="G1251" s="1032"/>
      <c r="H1251" s="1032"/>
      <c r="I1251" s="1032"/>
      <c r="J1251" s="1032"/>
      <c r="K1251" s="1033"/>
      <c r="M1251" s="768"/>
      <c r="N1251" s="771"/>
      <c r="O1251" s="772"/>
    </row>
    <row r="1252" spans="1:18" ht="15" hidden="1" customHeight="1">
      <c r="C1252" s="955"/>
      <c r="D1252" s="1108" t="s">
        <v>555</v>
      </c>
      <c r="E1252" s="1140"/>
      <c r="F1252" s="971" t="s">
        <v>32</v>
      </c>
      <c r="G1252" s="982"/>
      <c r="H1252" s="982"/>
      <c r="I1252" s="982"/>
      <c r="J1252" s="982"/>
      <c r="K1252" s="983"/>
    </row>
    <row r="1253" spans="1:18" ht="15" hidden="1" customHeight="1">
      <c r="C1253" s="131"/>
      <c r="D1253" s="169" t="s">
        <v>33</v>
      </c>
      <c r="E1253" s="269"/>
      <c r="F1253" s="932">
        <f>AND(F1250="YES",F1251="NO",F1252="NO")*H1248</f>
        <v>0</v>
      </c>
      <c r="G1253" s="933"/>
      <c r="H1253" s="933"/>
      <c r="I1253" s="933"/>
      <c r="J1253" s="933"/>
      <c r="K1253" s="934"/>
      <c r="M1253" s="768"/>
      <c r="N1253" s="771"/>
      <c r="O1253" s="772"/>
    </row>
    <row r="1254" spans="1:18" ht="15" hidden="1" customHeight="1">
      <c r="C1254" s="260"/>
      <c r="D1254" s="259" t="s">
        <v>34</v>
      </c>
      <c r="E1254" s="222"/>
      <c r="F1254" s="935">
        <f>AND(F1250="NO",F1251="YES",F1252="NO")*(K1248)</f>
        <v>0</v>
      </c>
      <c r="G1254" s="936"/>
      <c r="H1254" s="936"/>
      <c r="I1254" s="936"/>
      <c r="J1254" s="936"/>
      <c r="K1254" s="937"/>
      <c r="O1254" s="772"/>
    </row>
    <row r="1255" spans="1:18" ht="15" hidden="1" customHeight="1">
      <c r="C1255" s="565"/>
      <c r="D1255" s="573" t="s">
        <v>35</v>
      </c>
      <c r="E1255" s="566"/>
      <c r="F1255" s="938">
        <f>AND(F1250="NO",F1251="NO",F1252="YES")*(H1248+K1248)/2</f>
        <v>0</v>
      </c>
      <c r="G1255" s="939"/>
      <c r="H1255" s="939"/>
      <c r="I1255" s="939"/>
      <c r="J1255" s="939"/>
      <c r="K1255" s="940"/>
      <c r="O1255" s="770"/>
    </row>
    <row r="1256" spans="1:18" ht="15" hidden="1" customHeight="1">
      <c r="A1256" s="119"/>
      <c r="B1256" s="119"/>
      <c r="C1256" s="229"/>
      <c r="D1256" s="984" t="s">
        <v>196</v>
      </c>
      <c r="E1256" s="985"/>
      <c r="F1256" s="242"/>
      <c r="G1256" s="250"/>
      <c r="H1256" s="986">
        <f>SUM(F1253:K1255)</f>
        <v>0</v>
      </c>
      <c r="I1256" s="986"/>
      <c r="J1256" s="986"/>
      <c r="K1256" s="987"/>
      <c r="M1256" s="781"/>
      <c r="N1256" s="782"/>
      <c r="O1256" s="782"/>
    </row>
    <row r="1257" spans="1:18" ht="14.4" hidden="1">
      <c r="A1257" s="119"/>
      <c r="B1257" s="119"/>
      <c r="C1257" s="49"/>
      <c r="D1257" s="165"/>
      <c r="E1257" s="165"/>
      <c r="F1257" s="68"/>
      <c r="G1257" s="69"/>
      <c r="H1257" s="166"/>
      <c r="I1257" s="166"/>
      <c r="J1257" s="166"/>
      <c r="K1257" s="167"/>
      <c r="M1257" s="781"/>
      <c r="N1257" s="782"/>
      <c r="O1257" s="782"/>
    </row>
    <row r="1258" spans="1:18" ht="15" hidden="1" customHeight="1">
      <c r="C1258" s="37"/>
      <c r="D1258" s="111"/>
      <c r="E1258" s="117"/>
      <c r="F1258" s="68"/>
      <c r="G1258" s="69"/>
      <c r="H1258" s="243" t="s">
        <v>8</v>
      </c>
      <c r="I1258" s="51"/>
      <c r="J1258" s="629"/>
      <c r="K1258" s="574" t="s">
        <v>9</v>
      </c>
    </row>
    <row r="1259" spans="1:18" ht="15" hidden="1" customHeight="1">
      <c r="C1259" s="668" t="s">
        <v>199</v>
      </c>
      <c r="D1259" s="609" t="s">
        <v>184</v>
      </c>
      <c r="E1259" s="1076" t="s">
        <v>663</v>
      </c>
      <c r="F1259" s="1077"/>
      <c r="G1259" s="630"/>
      <c r="H1259" s="666">
        <v>2021</v>
      </c>
      <c r="I1259" s="626"/>
      <c r="J1259" s="631"/>
      <c r="K1259" s="665">
        <v>2022</v>
      </c>
    </row>
    <row r="1260" spans="1:18" ht="15" hidden="1" customHeight="1">
      <c r="C1260" s="45"/>
      <c r="D1260" s="143" t="s">
        <v>55</v>
      </c>
      <c r="E1260" s="988" t="s">
        <v>56</v>
      </c>
      <c r="F1260" s="989"/>
      <c r="G1260" s="989"/>
      <c r="H1260" s="989"/>
      <c r="I1260" s="990"/>
      <c r="J1260" s="990"/>
      <c r="K1260" s="991"/>
    </row>
    <row r="1261" spans="1:18" ht="15" hidden="1" customHeight="1">
      <c r="A1261" s="119"/>
      <c r="B1261" s="119"/>
      <c r="C1261" s="45">
        <v>158</v>
      </c>
      <c r="D1261" s="343" t="s">
        <v>185</v>
      </c>
      <c r="E1261" s="638"/>
      <c r="F1261" s="326" t="s">
        <v>12</v>
      </c>
      <c r="G1261" s="304" t="s">
        <v>16</v>
      </c>
      <c r="H1261" s="513"/>
      <c r="I1261" s="326" t="s">
        <v>12</v>
      </c>
      <c r="J1261" s="304" t="s">
        <v>16</v>
      </c>
      <c r="K1261" s="533"/>
      <c r="M1261" s="922" t="str">
        <f>IF(AND(H1261&lt;&gt;"",H1262&lt;&gt;""),"Enter EITHER Profit or Loss in Prior Year Column","")</f>
        <v/>
      </c>
      <c r="N1261" s="1239"/>
      <c r="O1261" s="1239"/>
      <c r="P1261" s="1239"/>
      <c r="Q1261" s="1239"/>
      <c r="R1261" s="1239"/>
    </row>
    <row r="1262" spans="1:18" ht="15" hidden="1" customHeight="1">
      <c r="A1262" s="119"/>
      <c r="B1262" s="119"/>
      <c r="C1262" s="45">
        <v>159</v>
      </c>
      <c r="D1262" s="343" t="s">
        <v>186</v>
      </c>
      <c r="E1262" s="638"/>
      <c r="F1262" s="534" t="s">
        <v>39</v>
      </c>
      <c r="G1262" s="304" t="s">
        <v>16</v>
      </c>
      <c r="H1262" s="511"/>
      <c r="I1262" s="534" t="s">
        <v>39</v>
      </c>
      <c r="J1262" s="304" t="s">
        <v>16</v>
      </c>
      <c r="K1262" s="535"/>
      <c r="M1262" s="918" t="str">
        <f>IF(AND(K1261&lt;&gt;"",K1262&lt;&gt;""),"Enter EITHER Profit or Loss in Most Recent Year Column","")</f>
        <v/>
      </c>
      <c r="N1262" s="926"/>
      <c r="O1262" s="926"/>
      <c r="P1262" s="926"/>
      <c r="Q1262" s="926"/>
      <c r="R1262" s="926"/>
    </row>
    <row r="1263" spans="1:18" ht="15" hidden="1" customHeight="1">
      <c r="A1263" s="119"/>
      <c r="B1263" s="119"/>
      <c r="C1263" s="45">
        <v>160</v>
      </c>
      <c r="D1263" s="343" t="s">
        <v>187</v>
      </c>
      <c r="E1263" s="638"/>
      <c r="F1263" s="534" t="s">
        <v>39</v>
      </c>
      <c r="G1263" s="304" t="s">
        <v>16</v>
      </c>
      <c r="H1263" s="511"/>
      <c r="I1263" s="534" t="s">
        <v>39</v>
      </c>
      <c r="J1263" s="304" t="s">
        <v>16</v>
      </c>
      <c r="K1263" s="535"/>
    </row>
    <row r="1264" spans="1:18" ht="15" hidden="1" customHeight="1">
      <c r="A1264" s="119"/>
      <c r="B1264" s="119"/>
      <c r="C1264" s="45">
        <v>161</v>
      </c>
      <c r="D1264" s="343" t="s">
        <v>188</v>
      </c>
      <c r="E1264" s="638"/>
      <c r="F1264" s="534" t="s">
        <v>39</v>
      </c>
      <c r="G1264" s="304" t="s">
        <v>16</v>
      </c>
      <c r="H1264" s="511"/>
      <c r="I1264" s="534" t="s">
        <v>39</v>
      </c>
      <c r="J1264" s="304" t="s">
        <v>16</v>
      </c>
      <c r="K1264" s="535"/>
      <c r="M1264" s="1247" t="str">
        <f>IF(AND(H1264&lt;&gt;"",H1265&lt;&gt;""),"Enter EITHER Gains or Loss in Prior Year Column","")</f>
        <v/>
      </c>
      <c r="N1264" s="1244"/>
      <c r="O1264" s="1244"/>
    </row>
    <row r="1265" spans="1:18" ht="15" hidden="1" customHeight="1">
      <c r="A1265" s="119"/>
      <c r="B1265" s="119"/>
      <c r="C1265" s="45">
        <v>162</v>
      </c>
      <c r="D1265" s="343" t="s">
        <v>189</v>
      </c>
      <c r="E1265" s="638"/>
      <c r="F1265" s="326" t="s">
        <v>12</v>
      </c>
      <c r="G1265" s="304" t="s">
        <v>16</v>
      </c>
      <c r="H1265" s="513"/>
      <c r="I1265" s="326" t="s">
        <v>12</v>
      </c>
      <c r="J1265" s="304" t="s">
        <v>16</v>
      </c>
      <c r="K1265" s="533"/>
      <c r="M1265" s="1246" t="str">
        <f>IF(AND(K1264&lt;&gt;"",K1265&lt;&gt;""),"Enter EITHER Gains or Loss in Most Recent Year Column","")</f>
        <v/>
      </c>
      <c r="N1265" s="926"/>
      <c r="O1265" s="926"/>
    </row>
    <row r="1266" spans="1:18" ht="15" hidden="1" customHeight="1">
      <c r="A1266" s="119"/>
      <c r="B1266" s="119"/>
      <c r="C1266" s="45">
        <v>163</v>
      </c>
      <c r="D1266" s="343" t="s">
        <v>175</v>
      </c>
      <c r="E1266" s="638"/>
      <c r="F1266" s="534" t="s">
        <v>39</v>
      </c>
      <c r="G1266" s="304" t="s">
        <v>16</v>
      </c>
      <c r="H1266" s="511"/>
      <c r="I1266" s="534" t="s">
        <v>39</v>
      </c>
      <c r="J1266" s="304" t="s">
        <v>16</v>
      </c>
      <c r="K1266" s="535"/>
      <c r="M1266" s="1247" t="str">
        <f>IF(AND(H1266&lt;&gt;"",H1267&lt;&gt;""),"Enter EITHER Profit or Loss in Prior Year Column","")</f>
        <v/>
      </c>
      <c r="N1266" s="1244"/>
      <c r="O1266" s="1244"/>
    </row>
    <row r="1267" spans="1:18" ht="15" hidden="1" customHeight="1">
      <c r="A1267" s="119"/>
      <c r="B1267" s="119"/>
      <c r="C1267" s="45">
        <v>164</v>
      </c>
      <c r="D1267" s="343" t="s">
        <v>190</v>
      </c>
      <c r="E1267" s="638"/>
      <c r="F1267" s="326" t="s">
        <v>12</v>
      </c>
      <c r="G1267" s="304" t="s">
        <v>16</v>
      </c>
      <c r="H1267" s="513"/>
      <c r="I1267" s="326" t="s">
        <v>12</v>
      </c>
      <c r="J1267" s="304" t="s">
        <v>16</v>
      </c>
      <c r="K1267" s="533"/>
      <c r="M1267" s="1246" t="str">
        <f>IF(AND(K1266&lt;&gt;"",K1267&lt;&gt;""),"Enter EITHER Profit or Loss in Most Recent Year Column","")</f>
        <v/>
      </c>
      <c r="N1267" s="926"/>
      <c r="O1267" s="926"/>
    </row>
    <row r="1268" spans="1:18" ht="15" hidden="1" customHeight="1">
      <c r="A1268" s="119"/>
      <c r="B1268" s="119"/>
      <c r="C1268" s="45">
        <v>165</v>
      </c>
      <c r="D1268" s="343" t="s">
        <v>61</v>
      </c>
      <c r="E1268" s="638"/>
      <c r="F1268" s="326" t="s">
        <v>12</v>
      </c>
      <c r="G1268" s="304" t="s">
        <v>16</v>
      </c>
      <c r="H1268" s="513"/>
      <c r="I1268" s="326" t="s">
        <v>12</v>
      </c>
      <c r="J1268" s="304" t="s">
        <v>16</v>
      </c>
      <c r="K1268" s="533"/>
    </row>
    <row r="1269" spans="1:18" ht="15" hidden="1" customHeight="1">
      <c r="A1269" s="119"/>
      <c r="B1269" s="119"/>
      <c r="C1269" s="45">
        <v>166</v>
      </c>
      <c r="D1269" s="343" t="s">
        <v>60</v>
      </c>
      <c r="E1269" s="638"/>
      <c r="F1269" s="326" t="s">
        <v>12</v>
      </c>
      <c r="G1269" s="304" t="s">
        <v>16</v>
      </c>
      <c r="H1269" s="513"/>
      <c r="I1269" s="326" t="s">
        <v>12</v>
      </c>
      <c r="J1269" s="304" t="s">
        <v>16</v>
      </c>
      <c r="K1269" s="533"/>
    </row>
    <row r="1270" spans="1:18" ht="15" hidden="1" customHeight="1">
      <c r="A1270" s="119"/>
      <c r="B1270" s="119"/>
      <c r="C1270" s="45">
        <v>167</v>
      </c>
      <c r="D1270" s="343" t="s">
        <v>154</v>
      </c>
      <c r="E1270" s="638"/>
      <c r="F1270" s="326" t="s">
        <v>12</v>
      </c>
      <c r="G1270" s="304" t="s">
        <v>16</v>
      </c>
      <c r="H1270" s="513"/>
      <c r="I1270" s="326" t="s">
        <v>12</v>
      </c>
      <c r="J1270" s="304" t="s">
        <v>16</v>
      </c>
      <c r="K1270" s="533"/>
    </row>
    <row r="1271" spans="1:18" ht="15" hidden="1" customHeight="1">
      <c r="A1271" s="119"/>
      <c r="B1271" s="119"/>
      <c r="C1271" s="45">
        <v>168</v>
      </c>
      <c r="D1271" s="536" t="s">
        <v>155</v>
      </c>
      <c r="E1271" s="638"/>
      <c r="F1271" s="326" t="s">
        <v>12</v>
      </c>
      <c r="G1271" s="304" t="s">
        <v>16</v>
      </c>
      <c r="H1271" s="513"/>
      <c r="I1271" s="326" t="s">
        <v>12</v>
      </c>
      <c r="J1271" s="304" t="s">
        <v>16</v>
      </c>
      <c r="K1271" s="533"/>
    </row>
    <row r="1272" spans="1:18" ht="15" hidden="1" customHeight="1">
      <c r="A1272" s="119"/>
      <c r="B1272" s="119"/>
      <c r="C1272" s="45">
        <v>169</v>
      </c>
      <c r="D1272" s="536" t="s">
        <v>156</v>
      </c>
      <c r="E1272" s="638"/>
      <c r="F1272" s="326" t="s">
        <v>12</v>
      </c>
      <c r="G1272" s="304" t="s">
        <v>16</v>
      </c>
      <c r="H1272" s="513"/>
      <c r="I1272" s="326" t="s">
        <v>12</v>
      </c>
      <c r="J1272" s="304" t="s">
        <v>16</v>
      </c>
      <c r="K1272" s="533"/>
    </row>
    <row r="1273" spans="1:18" ht="15" hidden="1" customHeight="1">
      <c r="A1273" s="119"/>
      <c r="B1273" s="119"/>
      <c r="C1273" s="45">
        <v>170</v>
      </c>
      <c r="D1273" s="343" t="s">
        <v>191</v>
      </c>
      <c r="E1273" s="638"/>
      <c r="F1273" s="326" t="s">
        <v>12</v>
      </c>
      <c r="G1273" s="304" t="s">
        <v>16</v>
      </c>
      <c r="H1273" s="513"/>
      <c r="I1273" s="326" t="s">
        <v>12</v>
      </c>
      <c r="J1273" s="304" t="s">
        <v>16</v>
      </c>
      <c r="K1273" s="533"/>
    </row>
    <row r="1274" spans="1:18" s="3" customFormat="1" ht="15" hidden="1" customHeight="1">
      <c r="A1274" s="120"/>
      <c r="B1274" s="120"/>
      <c r="C1274" s="537">
        <v>171</v>
      </c>
      <c r="D1274" s="432" t="s">
        <v>157</v>
      </c>
      <c r="E1274" s="638"/>
      <c r="F1274" s="538" t="s">
        <v>39</v>
      </c>
      <c r="G1274" s="434" t="s">
        <v>16</v>
      </c>
      <c r="H1274" s="521"/>
      <c r="I1274" s="538" t="s">
        <v>39</v>
      </c>
      <c r="J1274" s="434" t="s">
        <v>16</v>
      </c>
      <c r="K1274" s="522"/>
      <c r="L1274" s="17"/>
      <c r="M1274" s="755"/>
      <c r="N1274" s="754"/>
      <c r="O1274" s="790"/>
      <c r="P1274" s="790"/>
      <c r="Q1274" s="206"/>
    </row>
    <row r="1275" spans="1:18" s="3" customFormat="1" ht="30" hidden="1" customHeight="1">
      <c r="A1275" s="120"/>
      <c r="B1275" s="120"/>
      <c r="C1275" s="537">
        <v>172</v>
      </c>
      <c r="D1275" s="144" t="s">
        <v>62</v>
      </c>
      <c r="E1275" s="638"/>
      <c r="F1275" s="121" t="s">
        <v>39</v>
      </c>
      <c r="G1275" s="539" t="s">
        <v>13</v>
      </c>
      <c r="H1275" s="122"/>
      <c r="I1275" s="121" t="s">
        <v>39</v>
      </c>
      <c r="J1275" s="539" t="s">
        <v>13</v>
      </c>
      <c r="K1275" s="123"/>
      <c r="L1275" s="17"/>
      <c r="M1275" s="768"/>
      <c r="N1275" s="769"/>
      <c r="O1275" s="770"/>
      <c r="P1275" s="790"/>
      <c r="Q1275" s="206"/>
    </row>
    <row r="1276" spans="1:18" ht="15" hidden="1" customHeight="1">
      <c r="A1276" s="119"/>
      <c r="B1276" s="119"/>
      <c r="C1276" s="537">
        <v>173</v>
      </c>
      <c r="D1276" s="540" t="s">
        <v>192</v>
      </c>
      <c r="E1276" s="541"/>
      <c r="F1276" s="542"/>
      <c r="G1276" s="76" t="s">
        <v>13</v>
      </c>
      <c r="H1276" s="543">
        <f>SUM(H1261-H1262-H1263-H1264+H1265-H1266+H1267+H1268+H1269+H1270+H1271+H1272+H1273-H1274-H1275)</f>
        <v>0</v>
      </c>
      <c r="I1276" s="542"/>
      <c r="J1276" s="76" t="s">
        <v>13</v>
      </c>
      <c r="K1276" s="543">
        <f>SUM(K1261-K1262-K1263-K1264+K1265-K1266+K1267+K1268+K1269+K1270+K1271+K1272+K1273-K1274-K1275)</f>
        <v>0</v>
      </c>
      <c r="M1276" s="768"/>
      <c r="N1276" s="771"/>
      <c r="O1276" s="772"/>
    </row>
    <row r="1277" spans="1:18" ht="15" hidden="1" customHeight="1">
      <c r="A1277" s="119"/>
      <c r="B1277" s="119"/>
      <c r="C1277" s="1141">
        <v>174</v>
      </c>
      <c r="D1277" s="544" t="s">
        <v>160</v>
      </c>
      <c r="E1277" s="545"/>
      <c r="F1277" s="546"/>
      <c r="G1277" s="547"/>
      <c r="H1277" s="124"/>
      <c r="I1277" s="546"/>
      <c r="J1277" s="548"/>
      <c r="K1277" s="125"/>
    </row>
    <row r="1278" spans="1:18" ht="72" hidden="1" customHeight="1">
      <c r="A1278" s="119"/>
      <c r="B1278" s="119"/>
      <c r="C1278" s="1142"/>
      <c r="D1278" s="155" t="s">
        <v>670</v>
      </c>
      <c r="E1278" s="639"/>
      <c r="F1278" s="126"/>
      <c r="G1278" s="127" t="s">
        <v>193</v>
      </c>
      <c r="H1278" s="128"/>
      <c r="I1278" s="126"/>
      <c r="J1278" s="129" t="s">
        <v>193</v>
      </c>
      <c r="K1278" s="130"/>
      <c r="M1278" s="922" t="str">
        <f>IF(AND(H1276&lt;&gt;0,H1278=""),"Enter Prior Year Ownership % on Line 174","")</f>
        <v/>
      </c>
      <c r="N1278" s="1240"/>
      <c r="O1278" s="1240"/>
      <c r="P1278" s="1240"/>
      <c r="Q1278" s="1240"/>
      <c r="R1278" s="1240"/>
    </row>
    <row r="1279" spans="1:18" ht="15" hidden="1" customHeight="1">
      <c r="A1279" s="119"/>
      <c r="B1279" s="119"/>
      <c r="C1279" s="65">
        <v>175</v>
      </c>
      <c r="D1279" s="540" t="s">
        <v>671</v>
      </c>
      <c r="E1279" s="549"/>
      <c r="F1279" s="550" t="s">
        <v>147</v>
      </c>
      <c r="G1279" s="439" t="s">
        <v>13</v>
      </c>
      <c r="H1279" s="551" t="str">
        <f>IF(F221="Yes",H1276*(H1278*0.01),IF(H1278=100,H1276,"0.00"))</f>
        <v>0.00</v>
      </c>
      <c r="I1279" s="552" t="s">
        <v>147</v>
      </c>
      <c r="J1279" s="275" t="s">
        <v>13</v>
      </c>
      <c r="K1279" s="190" t="str">
        <f>IF(F221="Yes",K1276*(K1278*0.01),IF(K1278=100,K1276,"0.00"))</f>
        <v>0.00</v>
      </c>
      <c r="M1279" s="918" t="str">
        <f>IF(AND(K1276&lt;&gt;0,K1278=""),"Enter Most Recent Year Ownership % on Line 174","")</f>
        <v/>
      </c>
      <c r="N1279" s="927"/>
      <c r="O1279" s="927"/>
      <c r="P1279" s="927"/>
      <c r="Q1279" s="927"/>
      <c r="R1279" s="927"/>
    </row>
    <row r="1280" spans="1:18" ht="15" hidden="1" customHeight="1">
      <c r="A1280" s="119"/>
      <c r="B1280" s="119"/>
      <c r="C1280" s="45">
        <v>176</v>
      </c>
      <c r="D1280" s="342" t="s">
        <v>194</v>
      </c>
      <c r="E1280" s="638"/>
      <c r="F1280" s="553" t="s">
        <v>12</v>
      </c>
      <c r="G1280" s="304" t="s">
        <v>13</v>
      </c>
      <c r="H1280" s="554"/>
      <c r="I1280" s="553" t="s">
        <v>12</v>
      </c>
      <c r="J1280" s="555" t="s">
        <v>13</v>
      </c>
      <c r="K1280" s="556"/>
    </row>
    <row r="1281" spans="1:18" ht="15" hidden="1" customHeight="1">
      <c r="A1281" s="119"/>
      <c r="B1281" s="119"/>
      <c r="C1281" s="45">
        <v>177</v>
      </c>
      <c r="D1281" s="557" t="s">
        <v>672</v>
      </c>
      <c r="E1281" s="638"/>
      <c r="F1281" s="558" t="s">
        <v>39</v>
      </c>
      <c r="G1281" s="304" t="s">
        <v>13</v>
      </c>
      <c r="H1281" s="559"/>
      <c r="I1281" s="558" t="s">
        <v>39</v>
      </c>
      <c r="J1281" s="555" t="s">
        <v>13</v>
      </c>
      <c r="K1281" s="560"/>
    </row>
    <row r="1282" spans="1:18" ht="15" hidden="1" customHeight="1">
      <c r="A1282" s="119"/>
      <c r="B1282" s="119"/>
      <c r="C1282" s="45">
        <v>178</v>
      </c>
      <c r="D1282" s="567"/>
      <c r="E1282" s="568" t="s">
        <v>119</v>
      </c>
      <c r="F1282" s="569"/>
      <c r="G1282" s="564" t="s">
        <v>13</v>
      </c>
      <c r="H1282" s="570">
        <f>SUM(H1279 + H1280-H1281)</f>
        <v>0</v>
      </c>
      <c r="I1282" s="571"/>
      <c r="J1282" s="564" t="s">
        <v>13</v>
      </c>
      <c r="K1282" s="572">
        <f>SUM(K1279 + K1280-K1281)</f>
        <v>0</v>
      </c>
      <c r="M1282" s="773"/>
      <c r="N1282" s="757"/>
    </row>
    <row r="1283" spans="1:18" ht="15" hidden="1" customHeight="1">
      <c r="C1283" s="954">
        <v>179</v>
      </c>
      <c r="D1283" s="1137" t="s">
        <v>195</v>
      </c>
      <c r="E1283" s="1138"/>
      <c r="F1283" s="1138"/>
      <c r="G1283" s="1138"/>
      <c r="H1283" s="1138"/>
      <c r="I1283" s="1138"/>
      <c r="J1283" s="1138"/>
      <c r="K1283" s="1139"/>
      <c r="M1283" s="768"/>
      <c r="N1283" s="771"/>
      <c r="O1283" s="772"/>
    </row>
    <row r="1284" spans="1:18" ht="15" hidden="1" customHeight="1">
      <c r="C1284" s="955"/>
      <c r="D1284" s="1016" t="s">
        <v>30</v>
      </c>
      <c r="E1284" s="1017"/>
      <c r="F1284" s="1007" t="s">
        <v>7</v>
      </c>
      <c r="G1284" s="1032"/>
      <c r="H1284" s="1032"/>
      <c r="I1284" s="1032"/>
      <c r="J1284" s="1032"/>
      <c r="K1284" s="1033"/>
      <c r="M1284" s="768"/>
      <c r="N1284" s="771"/>
      <c r="O1284" s="772"/>
    </row>
    <row r="1285" spans="1:18" ht="15" hidden="1" customHeight="1">
      <c r="C1285" s="955"/>
      <c r="D1285" s="1016" t="s">
        <v>31</v>
      </c>
      <c r="E1285" s="1017"/>
      <c r="F1285" s="1007" t="s">
        <v>7</v>
      </c>
      <c r="G1285" s="1032"/>
      <c r="H1285" s="1032"/>
      <c r="I1285" s="1032"/>
      <c r="J1285" s="1032"/>
      <c r="K1285" s="1033"/>
      <c r="M1285" s="768"/>
      <c r="N1285" s="771"/>
      <c r="O1285" s="772"/>
    </row>
    <row r="1286" spans="1:18" ht="15" hidden="1" customHeight="1">
      <c r="C1286" s="955"/>
      <c r="D1286" s="1108" t="s">
        <v>555</v>
      </c>
      <c r="E1286" s="1140"/>
      <c r="F1286" s="971" t="s">
        <v>32</v>
      </c>
      <c r="G1286" s="982"/>
      <c r="H1286" s="982"/>
      <c r="I1286" s="982"/>
      <c r="J1286" s="982"/>
      <c r="K1286" s="983"/>
    </row>
    <row r="1287" spans="1:18" ht="15" hidden="1" customHeight="1">
      <c r="C1287" s="131"/>
      <c r="D1287" s="169" t="s">
        <v>33</v>
      </c>
      <c r="E1287" s="269"/>
      <c r="F1287" s="932">
        <f>AND(F1284="YES",F1285="NO",F1286="NO")*H1282</f>
        <v>0</v>
      </c>
      <c r="G1287" s="933"/>
      <c r="H1287" s="933"/>
      <c r="I1287" s="933"/>
      <c r="J1287" s="933"/>
      <c r="K1287" s="934"/>
      <c r="M1287" s="768"/>
      <c r="N1287" s="771"/>
      <c r="O1287" s="772"/>
    </row>
    <row r="1288" spans="1:18" ht="15" hidden="1" customHeight="1">
      <c r="C1288" s="260"/>
      <c r="D1288" s="259" t="s">
        <v>34</v>
      </c>
      <c r="E1288" s="222"/>
      <c r="F1288" s="935">
        <f>AND(F1284="NO",F1285="YES",F1286="NO")*(K1282)</f>
        <v>0</v>
      </c>
      <c r="G1288" s="936"/>
      <c r="H1288" s="936"/>
      <c r="I1288" s="936"/>
      <c r="J1288" s="936"/>
      <c r="K1288" s="937"/>
      <c r="O1288" s="772"/>
    </row>
    <row r="1289" spans="1:18" ht="15" hidden="1" customHeight="1">
      <c r="C1289" s="565"/>
      <c r="D1289" s="573" t="s">
        <v>35</v>
      </c>
      <c r="E1289" s="566"/>
      <c r="F1289" s="938">
        <f>AND(F1284="NO",F1285="NO",F1286="YES")*(H1282+K1282)/2</f>
        <v>0</v>
      </c>
      <c r="G1289" s="939"/>
      <c r="H1289" s="939"/>
      <c r="I1289" s="939"/>
      <c r="J1289" s="939"/>
      <c r="K1289" s="940"/>
      <c r="O1289" s="770"/>
    </row>
    <row r="1290" spans="1:18" ht="15" hidden="1" customHeight="1">
      <c r="A1290" s="119"/>
      <c r="B1290" s="119"/>
      <c r="C1290" s="229"/>
      <c r="D1290" s="984" t="s">
        <v>196</v>
      </c>
      <c r="E1290" s="985"/>
      <c r="F1290" s="242"/>
      <c r="G1290" s="250"/>
      <c r="H1290" s="986">
        <f>SUM(F1287:K1289)</f>
        <v>0</v>
      </c>
      <c r="I1290" s="986"/>
      <c r="J1290" s="986"/>
      <c r="K1290" s="987"/>
      <c r="M1290" s="781"/>
      <c r="N1290" s="782"/>
      <c r="O1290" s="782"/>
    </row>
    <row r="1291" spans="1:18" ht="14.4" hidden="1">
      <c r="A1291" s="119"/>
      <c r="B1291" s="119"/>
      <c r="C1291" s="49"/>
      <c r="D1291" s="165"/>
      <c r="E1291" s="165"/>
      <c r="F1291" s="68"/>
      <c r="G1291" s="69"/>
      <c r="H1291" s="166"/>
      <c r="I1291" s="166"/>
      <c r="J1291" s="166"/>
      <c r="K1291" s="167"/>
      <c r="M1291" s="781"/>
      <c r="N1291" s="782"/>
      <c r="O1291" s="782"/>
    </row>
    <row r="1292" spans="1:18" ht="15" hidden="1" customHeight="1">
      <c r="C1292" s="37"/>
      <c r="D1292" s="111"/>
      <c r="E1292" s="117"/>
      <c r="F1292" s="68"/>
      <c r="G1292" s="69"/>
      <c r="H1292" s="243" t="s">
        <v>8</v>
      </c>
      <c r="I1292" s="51"/>
      <c r="J1292" s="629"/>
      <c r="K1292" s="574" t="s">
        <v>9</v>
      </c>
    </row>
    <row r="1293" spans="1:18" ht="15" hidden="1" customHeight="1">
      <c r="C1293" s="668" t="s">
        <v>200</v>
      </c>
      <c r="D1293" s="609" t="s">
        <v>184</v>
      </c>
      <c r="E1293" s="1076" t="s">
        <v>663</v>
      </c>
      <c r="F1293" s="1077"/>
      <c r="G1293" s="630"/>
      <c r="H1293" s="666">
        <v>2021</v>
      </c>
      <c r="I1293" s="626"/>
      <c r="J1293" s="631"/>
      <c r="K1293" s="665">
        <v>2022</v>
      </c>
    </row>
    <row r="1294" spans="1:18" ht="15" hidden="1" customHeight="1">
      <c r="C1294" s="45"/>
      <c r="D1294" s="143" t="s">
        <v>55</v>
      </c>
      <c r="E1294" s="988" t="s">
        <v>56</v>
      </c>
      <c r="F1294" s="989"/>
      <c r="G1294" s="989"/>
      <c r="H1294" s="989"/>
      <c r="I1294" s="990"/>
      <c r="J1294" s="990"/>
      <c r="K1294" s="991"/>
    </row>
    <row r="1295" spans="1:18" ht="15" hidden="1" customHeight="1">
      <c r="A1295" s="119"/>
      <c r="B1295" s="119"/>
      <c r="C1295" s="45">
        <v>158</v>
      </c>
      <c r="D1295" s="343" t="s">
        <v>185</v>
      </c>
      <c r="E1295" s="638"/>
      <c r="F1295" s="326" t="s">
        <v>12</v>
      </c>
      <c r="G1295" s="304" t="s">
        <v>16</v>
      </c>
      <c r="H1295" s="513"/>
      <c r="I1295" s="326" t="s">
        <v>12</v>
      </c>
      <c r="J1295" s="304" t="s">
        <v>16</v>
      </c>
      <c r="K1295" s="533"/>
      <c r="M1295" s="922" t="str">
        <f>IF(AND(H1295&lt;&gt;"",H1296&lt;&gt;""),"Enter EITHER Profit or Loss in Prior Year Column","")</f>
        <v/>
      </c>
      <c r="N1295" s="1244"/>
      <c r="O1295" s="1244"/>
      <c r="P1295" s="1244"/>
      <c r="Q1295" s="1244"/>
      <c r="R1295" s="1244"/>
    </row>
    <row r="1296" spans="1:18" ht="15" hidden="1" customHeight="1">
      <c r="A1296" s="119"/>
      <c r="B1296" s="119"/>
      <c r="C1296" s="45">
        <v>159</v>
      </c>
      <c r="D1296" s="343" t="s">
        <v>186</v>
      </c>
      <c r="E1296" s="638"/>
      <c r="F1296" s="534" t="s">
        <v>39</v>
      </c>
      <c r="G1296" s="304" t="s">
        <v>16</v>
      </c>
      <c r="H1296" s="511"/>
      <c r="I1296" s="534" t="s">
        <v>39</v>
      </c>
      <c r="J1296" s="304" t="s">
        <v>16</v>
      </c>
      <c r="K1296" s="535"/>
      <c r="M1296" s="918" t="str">
        <f>IF(AND(K1295&lt;&gt;"",K1296&lt;&gt;""),"Enter EITHER Profit or Loss in Most Recent Year Column","")</f>
        <v/>
      </c>
      <c r="N1296" s="926"/>
      <c r="O1296" s="926"/>
      <c r="P1296" s="926"/>
      <c r="Q1296" s="926"/>
      <c r="R1296" s="926"/>
    </row>
    <row r="1297" spans="1:18" ht="15" hidden="1" customHeight="1">
      <c r="A1297" s="119"/>
      <c r="B1297" s="119"/>
      <c r="C1297" s="45">
        <v>160</v>
      </c>
      <c r="D1297" s="343" t="s">
        <v>187</v>
      </c>
      <c r="E1297" s="638"/>
      <c r="F1297" s="534" t="s">
        <v>39</v>
      </c>
      <c r="G1297" s="304" t="s">
        <v>16</v>
      </c>
      <c r="H1297" s="511"/>
      <c r="I1297" s="534" t="s">
        <v>39</v>
      </c>
      <c r="J1297" s="304" t="s">
        <v>16</v>
      </c>
      <c r="K1297" s="535"/>
    </row>
    <row r="1298" spans="1:18" ht="15" hidden="1" customHeight="1">
      <c r="A1298" s="119"/>
      <c r="B1298" s="119"/>
      <c r="C1298" s="45">
        <v>161</v>
      </c>
      <c r="D1298" s="343" t="s">
        <v>188</v>
      </c>
      <c r="E1298" s="638"/>
      <c r="F1298" s="534" t="s">
        <v>39</v>
      </c>
      <c r="G1298" s="304" t="s">
        <v>16</v>
      </c>
      <c r="H1298" s="511"/>
      <c r="I1298" s="534" t="s">
        <v>39</v>
      </c>
      <c r="J1298" s="304" t="s">
        <v>16</v>
      </c>
      <c r="K1298" s="535"/>
      <c r="M1298" s="1247" t="str">
        <f>IF(AND(H1298&lt;&gt;"",H1299&lt;&gt;""),"Enter EITHER Gains or Loss in Prior Year Column","")</f>
        <v/>
      </c>
      <c r="N1298" s="1244"/>
      <c r="O1298" s="1244"/>
    </row>
    <row r="1299" spans="1:18" ht="15" hidden="1" customHeight="1">
      <c r="A1299" s="119"/>
      <c r="B1299" s="119"/>
      <c r="C1299" s="45">
        <v>162</v>
      </c>
      <c r="D1299" s="343" t="s">
        <v>189</v>
      </c>
      <c r="E1299" s="638"/>
      <c r="F1299" s="326" t="s">
        <v>12</v>
      </c>
      <c r="G1299" s="304" t="s">
        <v>16</v>
      </c>
      <c r="H1299" s="513"/>
      <c r="I1299" s="326" t="s">
        <v>12</v>
      </c>
      <c r="J1299" s="304" t="s">
        <v>16</v>
      </c>
      <c r="K1299" s="533"/>
      <c r="M1299" s="1246" t="str">
        <f>IF(AND(K1298&lt;&gt;"",K1299&lt;&gt;""),"Enter EITHER Gains or Loss in Most Recent Year Column","")</f>
        <v/>
      </c>
      <c r="N1299" s="926"/>
      <c r="O1299" s="926"/>
    </row>
    <row r="1300" spans="1:18" ht="15" hidden="1" customHeight="1">
      <c r="A1300" s="119"/>
      <c r="B1300" s="119"/>
      <c r="C1300" s="45">
        <v>163</v>
      </c>
      <c r="D1300" s="343" t="s">
        <v>175</v>
      </c>
      <c r="E1300" s="638"/>
      <c r="F1300" s="534" t="s">
        <v>39</v>
      </c>
      <c r="G1300" s="304" t="s">
        <v>16</v>
      </c>
      <c r="H1300" s="511"/>
      <c r="I1300" s="534" t="s">
        <v>39</v>
      </c>
      <c r="J1300" s="304" t="s">
        <v>16</v>
      </c>
      <c r="K1300" s="535"/>
      <c r="M1300" s="1247" t="str">
        <f>IF(AND(H1300&lt;&gt;"",H1301&lt;&gt;""),"Enter EITHER Profit or Loss in Prior Year Column","")</f>
        <v/>
      </c>
      <c r="N1300" s="1244"/>
      <c r="O1300" s="1244"/>
    </row>
    <row r="1301" spans="1:18" ht="15" hidden="1" customHeight="1">
      <c r="A1301" s="119"/>
      <c r="B1301" s="119"/>
      <c r="C1301" s="45">
        <v>164</v>
      </c>
      <c r="D1301" s="343" t="s">
        <v>190</v>
      </c>
      <c r="E1301" s="638"/>
      <c r="F1301" s="326" t="s">
        <v>12</v>
      </c>
      <c r="G1301" s="304" t="s">
        <v>16</v>
      </c>
      <c r="H1301" s="513"/>
      <c r="I1301" s="326" t="s">
        <v>12</v>
      </c>
      <c r="J1301" s="304" t="s">
        <v>16</v>
      </c>
      <c r="K1301" s="533"/>
      <c r="M1301" s="1246" t="str">
        <f>IF(AND(K1300&lt;&gt;"",K1301&lt;&gt;""),"Enter EITHER Profit or Loss in Most Recent Year Column","")</f>
        <v/>
      </c>
      <c r="N1301" s="926"/>
      <c r="O1301" s="926"/>
    </row>
    <row r="1302" spans="1:18" ht="15" hidden="1" customHeight="1">
      <c r="A1302" s="119"/>
      <c r="B1302" s="119"/>
      <c r="C1302" s="45">
        <v>165</v>
      </c>
      <c r="D1302" s="343" t="s">
        <v>61</v>
      </c>
      <c r="E1302" s="638"/>
      <c r="F1302" s="326" t="s">
        <v>12</v>
      </c>
      <c r="G1302" s="304" t="s">
        <v>16</v>
      </c>
      <c r="H1302" s="513"/>
      <c r="I1302" s="326" t="s">
        <v>12</v>
      </c>
      <c r="J1302" s="304" t="s">
        <v>16</v>
      </c>
      <c r="K1302" s="533"/>
    </row>
    <row r="1303" spans="1:18" ht="15" hidden="1" customHeight="1">
      <c r="A1303" s="119"/>
      <c r="B1303" s="119"/>
      <c r="C1303" s="45">
        <v>166</v>
      </c>
      <c r="D1303" s="343" t="s">
        <v>60</v>
      </c>
      <c r="E1303" s="638"/>
      <c r="F1303" s="326" t="s">
        <v>12</v>
      </c>
      <c r="G1303" s="304" t="s">
        <v>16</v>
      </c>
      <c r="H1303" s="513"/>
      <c r="I1303" s="326" t="s">
        <v>12</v>
      </c>
      <c r="J1303" s="304" t="s">
        <v>16</v>
      </c>
      <c r="K1303" s="533"/>
    </row>
    <row r="1304" spans="1:18" ht="15" hidden="1" customHeight="1">
      <c r="A1304" s="119"/>
      <c r="B1304" s="119"/>
      <c r="C1304" s="45">
        <v>167</v>
      </c>
      <c r="D1304" s="343" t="s">
        <v>154</v>
      </c>
      <c r="E1304" s="638"/>
      <c r="F1304" s="326" t="s">
        <v>12</v>
      </c>
      <c r="G1304" s="304" t="s">
        <v>16</v>
      </c>
      <c r="H1304" s="513"/>
      <c r="I1304" s="326" t="s">
        <v>12</v>
      </c>
      <c r="J1304" s="304" t="s">
        <v>16</v>
      </c>
      <c r="K1304" s="533"/>
    </row>
    <row r="1305" spans="1:18" ht="15" hidden="1" customHeight="1">
      <c r="A1305" s="119"/>
      <c r="B1305" s="119"/>
      <c r="C1305" s="45">
        <v>168</v>
      </c>
      <c r="D1305" s="536" t="s">
        <v>155</v>
      </c>
      <c r="E1305" s="638"/>
      <c r="F1305" s="326" t="s">
        <v>12</v>
      </c>
      <c r="G1305" s="304" t="s">
        <v>16</v>
      </c>
      <c r="H1305" s="513"/>
      <c r="I1305" s="326" t="s">
        <v>12</v>
      </c>
      <c r="J1305" s="304" t="s">
        <v>16</v>
      </c>
      <c r="K1305" s="533"/>
    </row>
    <row r="1306" spans="1:18" ht="15" hidden="1" customHeight="1">
      <c r="A1306" s="119"/>
      <c r="B1306" s="119"/>
      <c r="C1306" s="45">
        <v>169</v>
      </c>
      <c r="D1306" s="536" t="s">
        <v>156</v>
      </c>
      <c r="E1306" s="638"/>
      <c r="F1306" s="326" t="s">
        <v>12</v>
      </c>
      <c r="G1306" s="304" t="s">
        <v>16</v>
      </c>
      <c r="H1306" s="513"/>
      <c r="I1306" s="326" t="s">
        <v>12</v>
      </c>
      <c r="J1306" s="304" t="s">
        <v>16</v>
      </c>
      <c r="K1306" s="533"/>
    </row>
    <row r="1307" spans="1:18" ht="15" hidden="1" customHeight="1">
      <c r="A1307" s="119"/>
      <c r="B1307" s="119"/>
      <c r="C1307" s="45">
        <v>170</v>
      </c>
      <c r="D1307" s="343" t="s">
        <v>191</v>
      </c>
      <c r="E1307" s="638"/>
      <c r="F1307" s="326" t="s">
        <v>12</v>
      </c>
      <c r="G1307" s="304" t="s">
        <v>16</v>
      </c>
      <c r="H1307" s="513"/>
      <c r="I1307" s="326" t="s">
        <v>12</v>
      </c>
      <c r="J1307" s="304" t="s">
        <v>16</v>
      </c>
      <c r="K1307" s="533"/>
    </row>
    <row r="1308" spans="1:18" s="3" customFormat="1" ht="15" hidden="1" customHeight="1">
      <c r="A1308" s="120"/>
      <c r="B1308" s="120"/>
      <c r="C1308" s="537">
        <v>171</v>
      </c>
      <c r="D1308" s="432" t="s">
        <v>157</v>
      </c>
      <c r="E1308" s="638"/>
      <c r="F1308" s="538" t="s">
        <v>39</v>
      </c>
      <c r="G1308" s="434" t="s">
        <v>16</v>
      </c>
      <c r="H1308" s="521"/>
      <c r="I1308" s="538" t="s">
        <v>39</v>
      </c>
      <c r="J1308" s="434" t="s">
        <v>16</v>
      </c>
      <c r="K1308" s="522"/>
      <c r="L1308" s="17"/>
      <c r="M1308" s="755"/>
      <c r="N1308" s="754"/>
      <c r="O1308" s="790"/>
      <c r="P1308" s="790"/>
      <c r="Q1308" s="206"/>
    </row>
    <row r="1309" spans="1:18" s="3" customFormat="1" ht="30" hidden="1" customHeight="1">
      <c r="A1309" s="120"/>
      <c r="B1309" s="120"/>
      <c r="C1309" s="537">
        <v>172</v>
      </c>
      <c r="D1309" s="144" t="s">
        <v>62</v>
      </c>
      <c r="E1309" s="638"/>
      <c r="F1309" s="121" t="s">
        <v>39</v>
      </c>
      <c r="G1309" s="539" t="s">
        <v>13</v>
      </c>
      <c r="H1309" s="122"/>
      <c r="I1309" s="121" t="s">
        <v>39</v>
      </c>
      <c r="J1309" s="539" t="s">
        <v>13</v>
      </c>
      <c r="K1309" s="123"/>
      <c r="L1309" s="17"/>
      <c r="M1309" s="768"/>
      <c r="N1309" s="769"/>
      <c r="O1309" s="770"/>
      <c r="P1309" s="790"/>
      <c r="Q1309" s="206"/>
    </row>
    <row r="1310" spans="1:18" ht="15" hidden="1" customHeight="1">
      <c r="A1310" s="119"/>
      <c r="B1310" s="119"/>
      <c r="C1310" s="537">
        <v>173</v>
      </c>
      <c r="D1310" s="540" t="s">
        <v>192</v>
      </c>
      <c r="E1310" s="541"/>
      <c r="F1310" s="542"/>
      <c r="G1310" s="76" t="s">
        <v>13</v>
      </c>
      <c r="H1310" s="543">
        <f>SUM(H1295-H1296-H1297-H1298+H1299-H1300+H1301+H1302+H1303+H1304+H1305+H1306+H1307-H1308-H1309)</f>
        <v>0</v>
      </c>
      <c r="I1310" s="542"/>
      <c r="J1310" s="76" t="s">
        <v>13</v>
      </c>
      <c r="K1310" s="543">
        <f>SUM(K1295-K1296-K1297-K1298+K1299-K1300+K1301+K1302+K1303+K1304+K1305+K1306+K1307-K1308-K1309)</f>
        <v>0</v>
      </c>
      <c r="M1310" s="768"/>
      <c r="N1310" s="771"/>
      <c r="O1310" s="772"/>
    </row>
    <row r="1311" spans="1:18" ht="15" hidden="1" customHeight="1">
      <c r="A1311" s="119"/>
      <c r="B1311" s="119"/>
      <c r="C1311" s="1141">
        <v>174</v>
      </c>
      <c r="D1311" s="544" t="s">
        <v>160</v>
      </c>
      <c r="E1311" s="545"/>
      <c r="F1311" s="546"/>
      <c r="G1311" s="547"/>
      <c r="H1311" s="124"/>
      <c r="I1311" s="546"/>
      <c r="J1311" s="548"/>
      <c r="K1311" s="125"/>
    </row>
    <row r="1312" spans="1:18" ht="72" hidden="1" customHeight="1">
      <c r="A1312" s="119"/>
      <c r="B1312" s="119"/>
      <c r="C1312" s="1142"/>
      <c r="D1312" s="155" t="s">
        <v>670</v>
      </c>
      <c r="E1312" s="639"/>
      <c r="F1312" s="126"/>
      <c r="G1312" s="127" t="s">
        <v>193</v>
      </c>
      <c r="H1312" s="128"/>
      <c r="I1312" s="126"/>
      <c r="J1312" s="129" t="s">
        <v>193</v>
      </c>
      <c r="K1312" s="130"/>
      <c r="M1312" s="922" t="str">
        <f>IF(AND(H1310&lt;&gt;0,H1312=""),"Enter Prior Year Ownership % on Line 174","")</f>
        <v/>
      </c>
      <c r="N1312" s="1244"/>
      <c r="O1312" s="1244"/>
      <c r="P1312" s="1244"/>
      <c r="Q1312" s="1244"/>
      <c r="R1312" s="1244"/>
    </row>
    <row r="1313" spans="1:18" ht="15" hidden="1" customHeight="1">
      <c r="A1313" s="119"/>
      <c r="B1313" s="119"/>
      <c r="C1313" s="65">
        <v>175</v>
      </c>
      <c r="D1313" s="540" t="s">
        <v>671</v>
      </c>
      <c r="E1313" s="549"/>
      <c r="F1313" s="550" t="s">
        <v>147</v>
      </c>
      <c r="G1313" s="439" t="s">
        <v>13</v>
      </c>
      <c r="H1313" s="551" t="str">
        <f>IF(F252="Yes",H1310*(H1312*0.01),IF(H1312=100,H1310,"0.00"))</f>
        <v>0.00</v>
      </c>
      <c r="I1313" s="552" t="s">
        <v>147</v>
      </c>
      <c r="J1313" s="275" t="s">
        <v>13</v>
      </c>
      <c r="K1313" s="190" t="str">
        <f>IF(F252="Yes",K1310*(K1312*0.01),IF(K1312=100,K1310,"0.00"))</f>
        <v>0.00</v>
      </c>
      <c r="M1313" s="918" t="str">
        <f>IF(AND(K1310&lt;&gt;0,K1312=""),"Enter Most Recent Year Ownership % on Line 174","")</f>
        <v/>
      </c>
      <c r="N1313" s="926"/>
      <c r="O1313" s="926"/>
      <c r="P1313" s="926"/>
      <c r="Q1313" s="926"/>
      <c r="R1313" s="926"/>
    </row>
    <row r="1314" spans="1:18" ht="15" hidden="1" customHeight="1">
      <c r="A1314" s="119"/>
      <c r="B1314" s="119"/>
      <c r="C1314" s="45">
        <v>176</v>
      </c>
      <c r="D1314" s="342" t="s">
        <v>194</v>
      </c>
      <c r="E1314" s="638"/>
      <c r="F1314" s="553" t="s">
        <v>12</v>
      </c>
      <c r="G1314" s="304" t="s">
        <v>13</v>
      </c>
      <c r="H1314" s="554"/>
      <c r="I1314" s="553" t="s">
        <v>12</v>
      </c>
      <c r="J1314" s="555" t="s">
        <v>13</v>
      </c>
      <c r="K1314" s="556"/>
    </row>
    <row r="1315" spans="1:18" ht="15" hidden="1" customHeight="1">
      <c r="A1315" s="119"/>
      <c r="B1315" s="119"/>
      <c r="C1315" s="45">
        <v>177</v>
      </c>
      <c r="D1315" s="557" t="s">
        <v>672</v>
      </c>
      <c r="E1315" s="638"/>
      <c r="F1315" s="558" t="s">
        <v>39</v>
      </c>
      <c r="G1315" s="304" t="s">
        <v>13</v>
      </c>
      <c r="H1315" s="559"/>
      <c r="I1315" s="558" t="s">
        <v>39</v>
      </c>
      <c r="J1315" s="555" t="s">
        <v>13</v>
      </c>
      <c r="K1315" s="560"/>
    </row>
    <row r="1316" spans="1:18" ht="15" hidden="1" customHeight="1">
      <c r="A1316" s="119"/>
      <c r="B1316" s="119"/>
      <c r="C1316" s="45">
        <v>178</v>
      </c>
      <c r="D1316" s="567"/>
      <c r="E1316" s="568" t="s">
        <v>119</v>
      </c>
      <c r="F1316" s="569"/>
      <c r="G1316" s="564" t="s">
        <v>13</v>
      </c>
      <c r="H1316" s="570">
        <f>SUM(H1313 + H1314-H1315)</f>
        <v>0</v>
      </c>
      <c r="I1316" s="571"/>
      <c r="J1316" s="564" t="s">
        <v>13</v>
      </c>
      <c r="K1316" s="572">
        <f>SUM(K1313 + K1314-K1315)</f>
        <v>0</v>
      </c>
      <c r="M1316" s="773"/>
      <c r="N1316" s="757"/>
    </row>
    <row r="1317" spans="1:18" ht="15" hidden="1" customHeight="1">
      <c r="C1317" s="954">
        <v>179</v>
      </c>
      <c r="D1317" s="1137" t="s">
        <v>195</v>
      </c>
      <c r="E1317" s="1138"/>
      <c r="F1317" s="1138"/>
      <c r="G1317" s="1138"/>
      <c r="H1317" s="1138"/>
      <c r="I1317" s="1138"/>
      <c r="J1317" s="1138"/>
      <c r="K1317" s="1139"/>
      <c r="M1317" s="768"/>
      <c r="N1317" s="771"/>
      <c r="O1317" s="772"/>
    </row>
    <row r="1318" spans="1:18" ht="15" hidden="1" customHeight="1">
      <c r="C1318" s="955"/>
      <c r="D1318" s="1016" t="s">
        <v>30</v>
      </c>
      <c r="E1318" s="1017"/>
      <c r="F1318" s="1007" t="s">
        <v>7</v>
      </c>
      <c r="G1318" s="1032"/>
      <c r="H1318" s="1032"/>
      <c r="I1318" s="1032"/>
      <c r="J1318" s="1032"/>
      <c r="K1318" s="1033"/>
      <c r="M1318" s="768"/>
      <c r="N1318" s="771"/>
      <c r="O1318" s="772"/>
    </row>
    <row r="1319" spans="1:18" ht="15" hidden="1" customHeight="1">
      <c r="C1319" s="955"/>
      <c r="D1319" s="1016" t="s">
        <v>31</v>
      </c>
      <c r="E1319" s="1017"/>
      <c r="F1319" s="1007" t="s">
        <v>7</v>
      </c>
      <c r="G1319" s="1032"/>
      <c r="H1319" s="1032"/>
      <c r="I1319" s="1032"/>
      <c r="J1319" s="1032"/>
      <c r="K1319" s="1033"/>
      <c r="M1319" s="768"/>
      <c r="N1319" s="771"/>
      <c r="O1319" s="772"/>
    </row>
    <row r="1320" spans="1:18" ht="15" hidden="1" customHeight="1">
      <c r="C1320" s="955"/>
      <c r="D1320" s="1108" t="s">
        <v>555</v>
      </c>
      <c r="E1320" s="1140"/>
      <c r="F1320" s="971" t="s">
        <v>32</v>
      </c>
      <c r="G1320" s="982"/>
      <c r="H1320" s="982"/>
      <c r="I1320" s="982"/>
      <c r="J1320" s="982"/>
      <c r="K1320" s="983"/>
    </row>
    <row r="1321" spans="1:18" ht="15" hidden="1" customHeight="1">
      <c r="C1321" s="131"/>
      <c r="D1321" s="169" t="s">
        <v>33</v>
      </c>
      <c r="E1321" s="269"/>
      <c r="F1321" s="932">
        <f>AND(F1318="YES",F1319="NO",F1320="NO")*H1316</f>
        <v>0</v>
      </c>
      <c r="G1321" s="933"/>
      <c r="H1321" s="933"/>
      <c r="I1321" s="933"/>
      <c r="J1321" s="933"/>
      <c r="K1321" s="934"/>
      <c r="M1321" s="768"/>
      <c r="N1321" s="771"/>
      <c r="O1321" s="772"/>
    </row>
    <row r="1322" spans="1:18" ht="15" hidden="1" customHeight="1">
      <c r="C1322" s="260"/>
      <c r="D1322" s="259" t="s">
        <v>34</v>
      </c>
      <c r="E1322" s="222"/>
      <c r="F1322" s="935">
        <f>AND(F1318="NO",F1319="YES",F1320="NO")*(K1316)</f>
        <v>0</v>
      </c>
      <c r="G1322" s="936"/>
      <c r="H1322" s="936"/>
      <c r="I1322" s="936"/>
      <c r="J1322" s="936"/>
      <c r="K1322" s="937"/>
      <c r="O1322" s="772"/>
    </row>
    <row r="1323" spans="1:18" ht="15" hidden="1" customHeight="1">
      <c r="C1323" s="565"/>
      <c r="D1323" s="573" t="s">
        <v>35</v>
      </c>
      <c r="E1323" s="566"/>
      <c r="F1323" s="938">
        <f>AND(F1318="NO",F1319="NO",F1320="YES")*(H1316+K1316)/2</f>
        <v>0</v>
      </c>
      <c r="G1323" s="939"/>
      <c r="H1323" s="939"/>
      <c r="I1323" s="939"/>
      <c r="J1323" s="939"/>
      <c r="K1323" s="940"/>
      <c r="O1323" s="770"/>
    </row>
    <row r="1324" spans="1:18" ht="15" hidden="1" customHeight="1">
      <c r="A1324" s="119"/>
      <c r="B1324" s="119"/>
      <c r="C1324" s="229"/>
      <c r="D1324" s="984" t="s">
        <v>196</v>
      </c>
      <c r="E1324" s="985"/>
      <c r="F1324" s="242"/>
      <c r="G1324" s="250"/>
      <c r="H1324" s="986">
        <f>SUM(F1321:K1323)</f>
        <v>0</v>
      </c>
      <c r="I1324" s="986"/>
      <c r="J1324" s="986"/>
      <c r="K1324" s="987"/>
      <c r="M1324" s="781"/>
      <c r="N1324" s="782"/>
      <c r="O1324" s="782"/>
    </row>
    <row r="1325" spans="1:18" ht="14.4" hidden="1">
      <c r="A1325" s="119"/>
      <c r="B1325" s="119"/>
      <c r="C1325" s="49"/>
      <c r="D1325" s="165"/>
      <c r="E1325" s="165"/>
      <c r="F1325" s="68"/>
      <c r="G1325" s="69"/>
      <c r="H1325" s="166"/>
      <c r="I1325" s="166"/>
      <c r="J1325" s="166"/>
      <c r="K1325" s="167"/>
      <c r="M1325" s="781"/>
      <c r="N1325" s="782"/>
      <c r="O1325" s="782"/>
    </row>
    <row r="1326" spans="1:18" ht="15.6">
      <c r="C1326" s="37"/>
      <c r="D1326" s="149"/>
      <c r="E1326" s="71"/>
      <c r="F1326" s="71"/>
      <c r="G1326" s="72"/>
      <c r="H1326" s="105"/>
      <c r="I1326" s="105"/>
      <c r="J1326" s="105"/>
      <c r="K1326" s="106"/>
    </row>
    <row r="1327" spans="1:18" s="189" customFormat="1" ht="15" customHeight="1">
      <c r="A1327" s="168"/>
      <c r="B1327" s="168"/>
      <c r="C1327" s="185"/>
      <c r="D1327" s="186"/>
      <c r="E1327" s="187" t="s">
        <v>201</v>
      </c>
      <c r="F1327" s="186"/>
      <c r="G1327" s="185"/>
      <c r="H1327" s="1176" t="s">
        <v>202</v>
      </c>
      <c r="I1327" s="1176"/>
      <c r="J1327" s="185"/>
      <c r="K1327" s="188"/>
      <c r="L1327" s="17"/>
      <c r="M1327" s="795"/>
      <c r="N1327" s="796"/>
      <c r="O1327" s="797"/>
      <c r="P1327" s="797"/>
      <c r="Q1327" s="208"/>
    </row>
    <row r="1328" spans="1:18" s="6" customFormat="1" ht="15" customHeight="1">
      <c r="A1328" s="48"/>
      <c r="B1328" s="48"/>
      <c r="C1328" s="177" t="s">
        <v>203</v>
      </c>
      <c r="D1328" s="178"/>
      <c r="E1328" s="60"/>
      <c r="F1328" s="60"/>
      <c r="G1328" s="60"/>
      <c r="H1328" s="561"/>
      <c r="I1328" s="179"/>
      <c r="J1328" s="60"/>
      <c r="K1328" s="60"/>
      <c r="L1328" s="17"/>
      <c r="M1328" s="798"/>
      <c r="N1328" s="799"/>
      <c r="O1328" s="780"/>
      <c r="P1328" s="780"/>
      <c r="Q1328" s="26"/>
    </row>
    <row r="1329" spans="1:17" s="6" customFormat="1" ht="15" customHeight="1">
      <c r="A1329" s="48"/>
      <c r="B1329" s="48"/>
      <c r="C1329" s="60"/>
      <c r="D1329" s="132" t="s">
        <v>204</v>
      </c>
      <c r="E1329" s="562">
        <f>H51</f>
        <v>0</v>
      </c>
      <c r="F1329" s="60"/>
      <c r="G1329" s="60"/>
      <c r="H1329" s="1170">
        <f t="shared" ref="H1329:H1341" si="0">E1329/12</f>
        <v>0</v>
      </c>
      <c r="I1329" s="1171"/>
      <c r="J1329" s="60"/>
      <c r="K1329" s="60"/>
      <c r="L1329" s="17"/>
      <c r="M1329" s="798"/>
      <c r="N1329" s="799"/>
      <c r="O1329" s="780"/>
      <c r="P1329" s="780"/>
      <c r="Q1329" s="26"/>
    </row>
    <row r="1330" spans="1:17" s="6" customFormat="1" ht="15" customHeight="1">
      <c r="A1330" s="48"/>
      <c r="B1330" s="48"/>
      <c r="C1330" s="60"/>
      <c r="D1330" s="133" t="s">
        <v>205</v>
      </c>
      <c r="E1330" s="563">
        <f>H68</f>
        <v>0</v>
      </c>
      <c r="F1330" s="60"/>
      <c r="G1330" s="180"/>
      <c r="H1330" s="1170">
        <f t="shared" si="0"/>
        <v>0</v>
      </c>
      <c r="I1330" s="1171"/>
      <c r="J1330" s="60"/>
      <c r="K1330" s="60"/>
      <c r="L1330" s="17"/>
      <c r="M1330" s="798"/>
      <c r="N1330" s="799"/>
      <c r="O1330" s="780"/>
      <c r="P1330" s="780"/>
      <c r="Q1330" s="26"/>
    </row>
    <row r="1331" spans="1:17" s="6" customFormat="1" ht="15" customHeight="1">
      <c r="A1331" s="48"/>
      <c r="B1331" s="48"/>
      <c r="C1331" s="60"/>
      <c r="D1331" s="132" t="s">
        <v>206</v>
      </c>
      <c r="E1331" s="563">
        <f>H81</f>
        <v>0</v>
      </c>
      <c r="F1331" s="60"/>
      <c r="G1331" s="181"/>
      <c r="H1331" s="1170">
        <f t="shared" si="0"/>
        <v>0</v>
      </c>
      <c r="I1331" s="1171"/>
      <c r="J1331" s="60"/>
      <c r="K1331" s="60"/>
      <c r="L1331" s="17"/>
      <c r="M1331" s="798"/>
      <c r="N1331" s="799"/>
      <c r="O1331" s="780"/>
      <c r="P1331" s="780"/>
      <c r="Q1331" s="26"/>
    </row>
    <row r="1332" spans="1:17" s="6" customFormat="1" ht="15" customHeight="1">
      <c r="A1332" s="48"/>
      <c r="B1332" s="48"/>
      <c r="C1332" s="60"/>
      <c r="D1332" s="132" t="s">
        <v>207</v>
      </c>
      <c r="E1332" s="563">
        <f>SUM(H106)</f>
        <v>0</v>
      </c>
      <c r="F1332" s="60"/>
      <c r="G1332" s="181"/>
      <c r="H1332" s="1170">
        <f>E1332/12</f>
        <v>0</v>
      </c>
      <c r="I1332" s="1171"/>
      <c r="J1332" s="60"/>
      <c r="K1332" s="60"/>
      <c r="L1332" s="17"/>
      <c r="M1332" s="798"/>
      <c r="N1332" s="799"/>
      <c r="O1332" s="780"/>
      <c r="P1332" s="780"/>
      <c r="Q1332" s="26"/>
    </row>
    <row r="1333" spans="1:17" s="6" customFormat="1" ht="15" customHeight="1">
      <c r="A1333" s="48"/>
      <c r="B1333" s="48"/>
      <c r="C1333" s="60"/>
      <c r="D1333" s="132" t="s">
        <v>208</v>
      </c>
      <c r="E1333" s="563">
        <f>H219</f>
        <v>0</v>
      </c>
      <c r="F1333" s="60"/>
      <c r="G1333" s="181"/>
      <c r="H1333" s="1170">
        <f t="shared" si="0"/>
        <v>0</v>
      </c>
      <c r="I1333" s="1171"/>
      <c r="J1333" s="60"/>
      <c r="K1333" s="60"/>
      <c r="L1333" s="17"/>
      <c r="M1333" s="798"/>
      <c r="N1333" s="799"/>
      <c r="O1333" s="780"/>
      <c r="P1333" s="780"/>
      <c r="Q1333" s="26"/>
    </row>
    <row r="1334" spans="1:17" s="6" customFormat="1" ht="15" customHeight="1">
      <c r="A1334" s="48"/>
      <c r="B1334" s="48"/>
      <c r="C1334" s="60"/>
      <c r="D1334" s="132" t="s">
        <v>209</v>
      </c>
      <c r="E1334" s="563">
        <f>H231</f>
        <v>0</v>
      </c>
      <c r="F1334" s="60"/>
      <c r="G1334" s="181"/>
      <c r="H1334" s="1170">
        <f t="shared" si="0"/>
        <v>0</v>
      </c>
      <c r="I1334" s="1171"/>
      <c r="J1334" s="60"/>
      <c r="K1334" s="60"/>
      <c r="L1334" s="17"/>
      <c r="M1334" s="798"/>
      <c r="N1334" s="799"/>
      <c r="O1334" s="780"/>
      <c r="P1334" s="780"/>
      <c r="Q1334" s="26"/>
    </row>
    <row r="1335" spans="1:17" s="6" customFormat="1" ht="15" customHeight="1">
      <c r="A1335" s="48"/>
      <c r="B1335" s="48"/>
      <c r="C1335" s="60"/>
      <c r="D1335" s="132" t="s">
        <v>210</v>
      </c>
      <c r="E1335" s="563">
        <f>H245</f>
        <v>0</v>
      </c>
      <c r="F1335" s="60"/>
      <c r="G1335" s="181"/>
      <c r="H1335" s="1170">
        <f t="shared" si="0"/>
        <v>0</v>
      </c>
      <c r="I1335" s="1171"/>
      <c r="J1335" s="60"/>
      <c r="K1335" s="60"/>
      <c r="L1335" s="17"/>
      <c r="M1335" s="798"/>
      <c r="N1335" s="799"/>
      <c r="O1335" s="780"/>
      <c r="P1335" s="780"/>
      <c r="Q1335" s="26"/>
    </row>
    <row r="1336" spans="1:17" s="6" customFormat="1" ht="15" customHeight="1">
      <c r="A1336" s="48"/>
      <c r="B1336" s="48"/>
      <c r="C1336" s="60"/>
      <c r="D1336" s="132" t="s">
        <v>211</v>
      </c>
      <c r="E1336" s="563">
        <f>H269</f>
        <v>0</v>
      </c>
      <c r="F1336" s="60"/>
      <c r="G1336" s="181"/>
      <c r="H1336" s="1170">
        <f t="shared" si="0"/>
        <v>0</v>
      </c>
      <c r="I1336" s="1171"/>
      <c r="J1336" s="60"/>
      <c r="K1336" s="60"/>
      <c r="L1336" s="17"/>
      <c r="M1336" s="798"/>
      <c r="N1336" s="799"/>
      <c r="O1336" s="780"/>
      <c r="P1336" s="780"/>
      <c r="Q1336" s="26"/>
    </row>
    <row r="1337" spans="1:17" s="6" customFormat="1" ht="15" customHeight="1">
      <c r="A1337" s="48"/>
      <c r="B1337" s="48"/>
      <c r="C1337" s="60"/>
      <c r="D1337" s="132" t="s">
        <v>212</v>
      </c>
      <c r="E1337" s="563">
        <f>SUM(H305,H341,H377,H413,H449)</f>
        <v>0</v>
      </c>
      <c r="F1337" s="60"/>
      <c r="G1337" s="181"/>
      <c r="H1337" s="1170">
        <f>E1337/12</f>
        <v>0</v>
      </c>
      <c r="I1337" s="1171"/>
      <c r="J1337" s="60"/>
      <c r="K1337" s="60"/>
      <c r="L1337" s="17"/>
      <c r="M1337" s="798"/>
      <c r="N1337" s="799"/>
      <c r="O1337" s="780"/>
      <c r="P1337" s="780"/>
      <c r="Q1337" s="26"/>
    </row>
    <row r="1338" spans="1:17" s="6" customFormat="1" ht="15" customHeight="1">
      <c r="A1338" s="48"/>
      <c r="B1338" s="48"/>
      <c r="C1338" s="60"/>
      <c r="D1338" s="132" t="s">
        <v>643</v>
      </c>
      <c r="E1338" s="563">
        <f>SUM(H485,H521,H557,H593,H629)</f>
        <v>0</v>
      </c>
      <c r="F1338" s="60"/>
      <c r="G1338" s="181"/>
      <c r="H1338" s="1170">
        <f t="shared" si="0"/>
        <v>0</v>
      </c>
      <c r="I1338" s="1171"/>
      <c r="J1338" s="60"/>
      <c r="K1338" s="60"/>
      <c r="L1338" s="17"/>
      <c r="M1338" s="798"/>
      <c r="N1338" s="799"/>
      <c r="O1338" s="780"/>
      <c r="P1338" s="780"/>
      <c r="Q1338" s="26"/>
    </row>
    <row r="1339" spans="1:17" s="6" customFormat="1" ht="15" customHeight="1">
      <c r="A1339" s="48"/>
      <c r="B1339" s="48"/>
      <c r="C1339" s="60"/>
      <c r="D1339" s="132" t="s">
        <v>213</v>
      </c>
      <c r="E1339" s="563">
        <f>SUM(H682,H735,H788,H841,H894)</f>
        <v>0</v>
      </c>
      <c r="F1339" s="182"/>
      <c r="G1339" s="181"/>
      <c r="H1339" s="1170">
        <f>E1339/12</f>
        <v>0</v>
      </c>
      <c r="I1339" s="1171"/>
      <c r="J1339" s="60"/>
      <c r="K1339" s="60"/>
      <c r="L1339" s="17"/>
      <c r="M1339" s="798"/>
      <c r="N1339" s="799"/>
      <c r="O1339" s="780"/>
      <c r="P1339" s="780"/>
      <c r="Q1339" s="26"/>
    </row>
    <row r="1340" spans="1:17" s="6" customFormat="1" ht="15" customHeight="1">
      <c r="A1340" s="48"/>
      <c r="B1340" s="48"/>
      <c r="C1340" s="60"/>
      <c r="D1340" s="132" t="s">
        <v>644</v>
      </c>
      <c r="E1340" s="563">
        <f>SUM(H946,H998,H1050,H1102,H1154)</f>
        <v>0</v>
      </c>
      <c r="F1340" s="182"/>
      <c r="G1340" s="181"/>
      <c r="H1340" s="1170">
        <f t="shared" si="0"/>
        <v>0</v>
      </c>
      <c r="I1340" s="1171"/>
      <c r="J1340" s="60"/>
      <c r="K1340" s="60"/>
      <c r="L1340" s="17"/>
      <c r="M1340" s="798"/>
      <c r="N1340" s="799"/>
      <c r="O1340" s="780"/>
      <c r="P1340" s="780"/>
      <c r="Q1340" s="26"/>
    </row>
    <row r="1341" spans="1:17" s="6" customFormat="1" ht="15" customHeight="1">
      <c r="A1341" s="48"/>
      <c r="B1341" s="48"/>
      <c r="C1341" s="60"/>
      <c r="D1341" s="132" t="s">
        <v>214</v>
      </c>
      <c r="E1341" s="563">
        <f>SUM(H1188,H1222,H1256,H1290,H1324)</f>
        <v>0</v>
      </c>
      <c r="F1341" s="60"/>
      <c r="G1341" s="181"/>
      <c r="H1341" s="1170">
        <f t="shared" si="0"/>
        <v>0</v>
      </c>
      <c r="I1341" s="1171"/>
      <c r="J1341" s="60"/>
      <c r="K1341" s="60"/>
      <c r="L1341" s="17"/>
      <c r="M1341" s="798"/>
      <c r="N1341" s="799"/>
      <c r="O1341" s="780"/>
      <c r="P1341" s="780"/>
      <c r="Q1341" s="26"/>
    </row>
    <row r="1342" spans="1:17" s="6" customFormat="1" ht="15" customHeight="1">
      <c r="A1342" s="48"/>
      <c r="B1342" s="48"/>
      <c r="C1342" s="60"/>
      <c r="D1342" s="134" t="s">
        <v>215</v>
      </c>
      <c r="E1342" s="633">
        <f>SUM(E1329:E1341)</f>
        <v>0</v>
      </c>
      <c r="F1342" s="183"/>
      <c r="G1342" s="181"/>
      <c r="H1342" s="60"/>
      <c r="I1342" s="52"/>
      <c r="J1342" s="184"/>
      <c r="K1342" s="60"/>
      <c r="L1342" s="17"/>
      <c r="M1342" s="798"/>
      <c r="N1342" s="799"/>
      <c r="O1342" s="780"/>
      <c r="P1342" s="780"/>
      <c r="Q1342" s="26"/>
    </row>
    <row r="1343" spans="1:17" ht="15" customHeight="1" thickBot="1">
      <c r="C1343" s="37"/>
      <c r="D1343" s="58"/>
      <c r="E1343" s="37"/>
      <c r="F1343" s="104"/>
      <c r="G1343" s="76"/>
      <c r="H1343" s="118"/>
      <c r="I1343" s="118"/>
      <c r="J1343" s="135"/>
      <c r="K1343" s="37"/>
    </row>
    <row r="1344" spans="1:17" ht="15" customHeight="1" thickTop="1" thickBot="1">
      <c r="C1344" s="1179" t="s">
        <v>216</v>
      </c>
      <c r="D1344" s="1179"/>
      <c r="E1344" s="1179"/>
      <c r="F1344" s="136"/>
      <c r="G1344" s="69"/>
      <c r="H1344" s="1177">
        <f>E1342/12</f>
        <v>0</v>
      </c>
      <c r="I1344" s="1178"/>
      <c r="J1344" s="135"/>
      <c r="K1344" s="37"/>
    </row>
    <row r="1345" spans="3:11" ht="12.6" thickTop="1">
      <c r="C1345" s="37"/>
      <c r="D1345" s="156"/>
      <c r="E1345" s="160"/>
      <c r="F1345" s="136"/>
      <c r="G1345" s="69"/>
      <c r="H1345" s="137"/>
      <c r="I1345" s="137"/>
      <c r="J1345" s="135"/>
      <c r="K1345" s="37"/>
    </row>
    <row r="1346" spans="3:11" ht="12.9">
      <c r="C1346" s="198" t="s">
        <v>217</v>
      </c>
      <c r="E1346" s="160"/>
      <c r="F1346" s="136"/>
      <c r="G1346" s="69"/>
      <c r="H1346" s="137"/>
      <c r="I1346" s="137"/>
      <c r="J1346" s="135"/>
      <c r="K1346" s="37"/>
    </row>
    <row r="1347" spans="3:11">
      <c r="C1347" s="1414"/>
      <c r="D1347" s="1415"/>
      <c r="E1347" s="1415"/>
      <c r="F1347" s="1415"/>
      <c r="G1347" s="1415"/>
      <c r="H1347" s="1415"/>
      <c r="I1347" s="1415"/>
      <c r="J1347" s="1415"/>
      <c r="K1347" s="1416"/>
    </row>
    <row r="1348" spans="3:11">
      <c r="C1348" s="1417"/>
      <c r="D1348" s="1418"/>
      <c r="E1348" s="1418"/>
      <c r="F1348" s="1418"/>
      <c r="G1348" s="1418"/>
      <c r="H1348" s="1418"/>
      <c r="I1348" s="1418"/>
      <c r="J1348" s="1418"/>
      <c r="K1348" s="1419"/>
    </row>
    <row r="1349" spans="3:11">
      <c r="C1349" s="1417"/>
      <c r="D1349" s="1418"/>
      <c r="E1349" s="1418"/>
      <c r="F1349" s="1418"/>
      <c r="G1349" s="1418"/>
      <c r="H1349" s="1418"/>
      <c r="I1349" s="1418"/>
      <c r="J1349" s="1418"/>
      <c r="K1349" s="1419"/>
    </row>
    <row r="1350" spans="3:11">
      <c r="C1350" s="1417"/>
      <c r="D1350" s="1418"/>
      <c r="E1350" s="1418"/>
      <c r="F1350" s="1418"/>
      <c r="G1350" s="1418"/>
      <c r="H1350" s="1418"/>
      <c r="I1350" s="1418"/>
      <c r="J1350" s="1418"/>
      <c r="K1350" s="1419"/>
    </row>
    <row r="1351" spans="3:11">
      <c r="C1351" s="1417"/>
      <c r="D1351" s="1418"/>
      <c r="E1351" s="1418"/>
      <c r="F1351" s="1418"/>
      <c r="G1351" s="1418"/>
      <c r="H1351" s="1418"/>
      <c r="I1351" s="1418"/>
      <c r="J1351" s="1418"/>
      <c r="K1351" s="1419"/>
    </row>
    <row r="1352" spans="3:11">
      <c r="C1352" s="1417"/>
      <c r="D1352" s="1418"/>
      <c r="E1352" s="1418"/>
      <c r="F1352" s="1418"/>
      <c r="G1352" s="1418"/>
      <c r="H1352" s="1418"/>
      <c r="I1352" s="1418"/>
      <c r="J1352" s="1418"/>
      <c r="K1352" s="1419"/>
    </row>
    <row r="1353" spans="3:11">
      <c r="C1353" s="1417"/>
      <c r="D1353" s="1418"/>
      <c r="E1353" s="1418"/>
      <c r="F1353" s="1418"/>
      <c r="G1353" s="1418"/>
      <c r="H1353" s="1418"/>
      <c r="I1353" s="1418"/>
      <c r="J1353" s="1418"/>
      <c r="K1353" s="1419"/>
    </row>
    <row r="1354" spans="3:11">
      <c r="C1354" s="1417"/>
      <c r="D1354" s="1418"/>
      <c r="E1354" s="1418"/>
      <c r="F1354" s="1418"/>
      <c r="G1354" s="1418"/>
      <c r="H1354" s="1418"/>
      <c r="I1354" s="1418"/>
      <c r="J1354" s="1418"/>
      <c r="K1354" s="1419"/>
    </row>
    <row r="1355" spans="3:11">
      <c r="C1355" s="1417"/>
      <c r="D1355" s="1418"/>
      <c r="E1355" s="1418"/>
      <c r="F1355" s="1418"/>
      <c r="G1355" s="1418"/>
      <c r="H1355" s="1418"/>
      <c r="I1355" s="1418"/>
      <c r="J1355" s="1418"/>
      <c r="K1355" s="1419"/>
    </row>
    <row r="1356" spans="3:11">
      <c r="C1356" s="1417"/>
      <c r="D1356" s="1418"/>
      <c r="E1356" s="1418"/>
      <c r="F1356" s="1418"/>
      <c r="G1356" s="1418"/>
      <c r="H1356" s="1418"/>
      <c r="I1356" s="1418"/>
      <c r="J1356" s="1418"/>
      <c r="K1356" s="1419"/>
    </row>
    <row r="1357" spans="3:11">
      <c r="C1357" s="1417"/>
      <c r="D1357" s="1418"/>
      <c r="E1357" s="1418"/>
      <c r="F1357" s="1418"/>
      <c r="G1357" s="1418"/>
      <c r="H1357" s="1418"/>
      <c r="I1357" s="1418"/>
      <c r="J1357" s="1418"/>
      <c r="K1357" s="1419"/>
    </row>
    <row r="1358" spans="3:11">
      <c r="C1358" s="1417"/>
      <c r="D1358" s="1418"/>
      <c r="E1358" s="1418"/>
      <c r="F1358" s="1418"/>
      <c r="G1358" s="1418"/>
      <c r="H1358" s="1418"/>
      <c r="I1358" s="1418"/>
      <c r="J1358" s="1418"/>
      <c r="K1358" s="1419"/>
    </row>
    <row r="1359" spans="3:11">
      <c r="C1359" s="1417"/>
      <c r="D1359" s="1418"/>
      <c r="E1359" s="1418"/>
      <c r="F1359" s="1418"/>
      <c r="G1359" s="1418"/>
      <c r="H1359" s="1418"/>
      <c r="I1359" s="1418"/>
      <c r="J1359" s="1418"/>
      <c r="K1359" s="1419"/>
    </row>
    <row r="1360" spans="3:11">
      <c r="C1360" s="1417"/>
      <c r="D1360" s="1418"/>
      <c r="E1360" s="1418"/>
      <c r="F1360" s="1418"/>
      <c r="G1360" s="1418"/>
      <c r="H1360" s="1418"/>
      <c r="I1360" s="1418"/>
      <c r="J1360" s="1418"/>
      <c r="K1360" s="1419"/>
    </row>
    <row r="1361" spans="1:17">
      <c r="C1361" s="1417"/>
      <c r="D1361" s="1418"/>
      <c r="E1361" s="1418"/>
      <c r="F1361" s="1418"/>
      <c r="G1361" s="1418"/>
      <c r="H1361" s="1418"/>
      <c r="I1361" s="1418"/>
      <c r="J1361" s="1418"/>
      <c r="K1361" s="1419"/>
    </row>
    <row r="1362" spans="1:17">
      <c r="C1362" s="1417"/>
      <c r="D1362" s="1418"/>
      <c r="E1362" s="1418"/>
      <c r="F1362" s="1418"/>
      <c r="G1362" s="1418"/>
      <c r="H1362" s="1418"/>
      <c r="I1362" s="1418"/>
      <c r="J1362" s="1418"/>
      <c r="K1362" s="1419"/>
    </row>
    <row r="1363" spans="1:17">
      <c r="C1363" s="1417"/>
      <c r="D1363" s="1418"/>
      <c r="E1363" s="1418"/>
      <c r="F1363" s="1418"/>
      <c r="G1363" s="1418"/>
      <c r="H1363" s="1418"/>
      <c r="I1363" s="1418"/>
      <c r="J1363" s="1418"/>
      <c r="K1363" s="1419"/>
    </row>
    <row r="1364" spans="1:17">
      <c r="C1364" s="1417"/>
      <c r="D1364" s="1418"/>
      <c r="E1364" s="1418"/>
      <c r="F1364" s="1418"/>
      <c r="G1364" s="1418"/>
      <c r="H1364" s="1418"/>
      <c r="I1364" s="1418"/>
      <c r="J1364" s="1418"/>
      <c r="K1364" s="1419"/>
    </row>
    <row r="1365" spans="1:17">
      <c r="C1365" s="1420"/>
      <c r="D1365" s="1421"/>
      <c r="E1365" s="1421"/>
      <c r="F1365" s="1421"/>
      <c r="G1365" s="1421"/>
      <c r="H1365" s="1421"/>
      <c r="I1365" s="1421"/>
      <c r="J1365" s="1421"/>
      <c r="K1365" s="1422"/>
    </row>
    <row r="1366" spans="1:17">
      <c r="C1366" s="37"/>
      <c r="D1366" s="156"/>
      <c r="E1366" s="160"/>
      <c r="F1366" s="136"/>
      <c r="G1366" s="69"/>
      <c r="H1366" s="137"/>
      <c r="I1366" s="137"/>
      <c r="J1366" s="37"/>
      <c r="K1366" s="135"/>
    </row>
    <row r="1367" spans="1:17" customFormat="1" ht="12.9">
      <c r="A1367" s="138"/>
      <c r="B1367" s="138"/>
      <c r="C1367" s="1173" t="s">
        <v>660</v>
      </c>
      <c r="D1367" s="1174"/>
      <c r="E1367" s="1174"/>
      <c r="F1367" s="1174"/>
      <c r="G1367" s="1174"/>
      <c r="H1367" s="1174"/>
      <c r="I1367" s="1174"/>
      <c r="J1367" s="1174"/>
      <c r="K1367" s="1174"/>
      <c r="L1367" s="17"/>
      <c r="M1367" s="800"/>
      <c r="N1367" s="801"/>
      <c r="O1367" s="802"/>
      <c r="P1367" s="802"/>
      <c r="Q1367" s="9"/>
    </row>
    <row r="1368" spans="1:17" customFormat="1" ht="12.9">
      <c r="A1368" s="138"/>
      <c r="B1368" s="138"/>
      <c r="C1368" s="1174"/>
      <c r="D1368" s="1174"/>
      <c r="E1368" s="1174"/>
      <c r="F1368" s="1174"/>
      <c r="G1368" s="1174"/>
      <c r="H1368" s="1174"/>
      <c r="I1368" s="1174"/>
      <c r="J1368" s="1174"/>
      <c r="K1368" s="1174"/>
      <c r="L1368" s="17"/>
      <c r="M1368" s="800"/>
      <c r="N1368" s="801"/>
      <c r="O1368" s="802"/>
      <c r="P1368" s="802"/>
      <c r="Q1368" s="9"/>
    </row>
    <row r="1369" spans="1:17" customFormat="1" ht="12.9">
      <c r="A1369" s="138"/>
      <c r="B1369" s="138"/>
      <c r="C1369" s="1174"/>
      <c r="D1369" s="1174"/>
      <c r="E1369" s="1174"/>
      <c r="F1369" s="1174"/>
      <c r="G1369" s="1174"/>
      <c r="H1369" s="1174"/>
      <c r="I1369" s="1174"/>
      <c r="J1369" s="1174"/>
      <c r="K1369" s="1174"/>
      <c r="L1369" s="17"/>
      <c r="M1369" s="800"/>
      <c r="N1369" s="801"/>
      <c r="O1369" s="802"/>
      <c r="P1369" s="802"/>
      <c r="Q1369" s="9"/>
    </row>
    <row r="1370" spans="1:17" customFormat="1" ht="12.9">
      <c r="A1370" s="138"/>
      <c r="B1370" s="138"/>
      <c r="C1370" s="1174"/>
      <c r="D1370" s="1174"/>
      <c r="E1370" s="1174"/>
      <c r="F1370" s="1174"/>
      <c r="G1370" s="1174"/>
      <c r="H1370" s="1174"/>
      <c r="I1370" s="1174"/>
      <c r="J1370" s="1174"/>
      <c r="K1370" s="1174"/>
      <c r="L1370" s="17"/>
      <c r="M1370" s="800"/>
      <c r="N1370" s="801"/>
      <c r="O1370" s="802"/>
      <c r="P1370" s="802"/>
      <c r="Q1370" s="9"/>
    </row>
    <row r="1371" spans="1:17" customFormat="1" ht="12.9">
      <c r="A1371" s="138"/>
      <c r="B1371" s="138"/>
      <c r="C1371" s="1174"/>
      <c r="D1371" s="1174"/>
      <c r="E1371" s="1174"/>
      <c r="F1371" s="1174"/>
      <c r="G1371" s="1174"/>
      <c r="H1371" s="1174"/>
      <c r="I1371" s="1174"/>
      <c r="J1371" s="1174"/>
      <c r="K1371" s="1174"/>
      <c r="L1371" s="17"/>
      <c r="M1371" s="800"/>
      <c r="N1371" s="801"/>
      <c r="O1371" s="802"/>
      <c r="P1371" s="802"/>
      <c r="Q1371" s="9"/>
    </row>
    <row r="1372" spans="1:17">
      <c r="C1372" s="1174"/>
      <c r="D1372" s="1174"/>
      <c r="E1372" s="1174"/>
      <c r="F1372" s="1174"/>
      <c r="G1372" s="1174"/>
      <c r="H1372" s="1174"/>
      <c r="I1372" s="1174"/>
      <c r="J1372" s="1174"/>
      <c r="K1372" s="1174"/>
    </row>
    <row r="1373" spans="1:17">
      <c r="C1373" s="1174"/>
      <c r="D1373" s="1174"/>
      <c r="E1373" s="1174"/>
      <c r="F1373" s="1174"/>
      <c r="G1373" s="1174"/>
      <c r="H1373" s="1174"/>
      <c r="I1373" s="1174"/>
      <c r="J1373" s="1174"/>
      <c r="K1373" s="1174"/>
    </row>
    <row r="1374" spans="1:17">
      <c r="C1374" s="1174"/>
      <c r="D1374" s="1174"/>
      <c r="E1374" s="1174"/>
      <c r="F1374" s="1174"/>
      <c r="G1374" s="1174"/>
      <c r="H1374" s="1174"/>
      <c r="I1374" s="1174"/>
      <c r="J1374" s="1174"/>
      <c r="K1374" s="1174"/>
    </row>
    <row r="1376" spans="1:17">
      <c r="C1376" s="1172" t="s">
        <v>791</v>
      </c>
      <c r="D1376" s="1172"/>
      <c r="E1376" s="1172"/>
      <c r="F1376" s="1172"/>
      <c r="G1376" s="1172"/>
      <c r="H1376" s="1172"/>
      <c r="I1376" s="1172"/>
      <c r="J1376" s="1172"/>
      <c r="K1376" s="1172"/>
    </row>
    <row r="1377" spans="3:11">
      <c r="C1377" s="1167" t="s">
        <v>700</v>
      </c>
      <c r="D1377" s="1168"/>
      <c r="E1377" s="1168"/>
      <c r="F1377" s="1168"/>
      <c r="G1377" s="1168"/>
      <c r="H1377" s="1168"/>
      <c r="I1377" s="1168"/>
      <c r="J1377" s="1168"/>
      <c r="K1377" s="1168"/>
    </row>
    <row r="1378" spans="3:11">
      <c r="C1378" s="1169"/>
      <c r="D1378" s="1168"/>
      <c r="E1378" s="1168"/>
      <c r="F1378" s="1168"/>
      <c r="G1378" s="1168"/>
      <c r="H1378" s="1168"/>
      <c r="I1378" s="1168"/>
      <c r="J1378" s="1168"/>
      <c r="K1378" s="1168"/>
    </row>
  </sheetData>
  <sheetProtection algorithmName="SHA-512" hashValue="CnSkBAkWikAPolbhFu53U3Y1fTAyVjIY86MHlLAVhRKfM3kcGyA314rKpGAeRldqddw1gojsaTpBbP1pyqMtfw==" saltValue="wLWpJyELR6e8EIWpyUew8A==" spinCount="100000" sheet="1" selectLockedCells="1"/>
  <mergeCells count="1204">
    <mergeCell ref="C1347:K1365"/>
    <mergeCell ref="M1198:O1198"/>
    <mergeCell ref="M1199:O1199"/>
    <mergeCell ref="M1230:O1230"/>
    <mergeCell ref="M1231:O1231"/>
    <mergeCell ref="M1232:O1232"/>
    <mergeCell ref="M1233:O1233"/>
    <mergeCell ref="M1264:O1264"/>
    <mergeCell ref="M1265:O1265"/>
    <mergeCell ref="M1266:O1266"/>
    <mergeCell ref="M1267:O1267"/>
    <mergeCell ref="M1298:O1298"/>
    <mergeCell ref="M1299:O1299"/>
    <mergeCell ref="M1300:O1300"/>
    <mergeCell ref="M1301:O1301"/>
    <mergeCell ref="M660:O660"/>
    <mergeCell ref="M659:O659"/>
    <mergeCell ref="M713:O713"/>
    <mergeCell ref="M712:O712"/>
    <mergeCell ref="M765:O765"/>
    <mergeCell ref="M766:O766"/>
    <mergeCell ref="M819:O819"/>
    <mergeCell ref="M818:O818"/>
    <mergeCell ref="M872:O872"/>
    <mergeCell ref="M871:O871"/>
    <mergeCell ref="M936:O936"/>
    <mergeCell ref="M935:O935"/>
    <mergeCell ref="M987:O987"/>
    <mergeCell ref="M988:O988"/>
    <mergeCell ref="M1040:P1040"/>
    <mergeCell ref="M1039:O1039"/>
    <mergeCell ref="M724:P724"/>
    <mergeCell ref="M725:P725"/>
    <mergeCell ref="M830:O830"/>
    <mergeCell ref="M884:O884"/>
    <mergeCell ref="M883:O883"/>
    <mergeCell ref="M671:P671"/>
    <mergeCell ref="M672:P672"/>
    <mergeCell ref="M925:O925"/>
    <mergeCell ref="M926:O926"/>
    <mergeCell ref="M977:O977"/>
    <mergeCell ref="M978:O978"/>
    <mergeCell ref="M1029:O1029"/>
    <mergeCell ref="E632:F632"/>
    <mergeCell ref="E685:F685"/>
    <mergeCell ref="E738:F738"/>
    <mergeCell ref="E791:F791"/>
    <mergeCell ref="E844:F844"/>
    <mergeCell ref="E897:F897"/>
    <mergeCell ref="E949:F949"/>
    <mergeCell ref="E1001:F1001"/>
    <mergeCell ref="M904:R904"/>
    <mergeCell ref="M905:R905"/>
    <mergeCell ref="M952:R952"/>
    <mergeCell ref="M953:R953"/>
    <mergeCell ref="M956:R956"/>
    <mergeCell ref="M957:R957"/>
    <mergeCell ref="M1003:Q1004"/>
    <mergeCell ref="M1005:R1005"/>
    <mergeCell ref="M1008:R1008"/>
    <mergeCell ref="M1009:R1009"/>
    <mergeCell ref="F652:K652"/>
    <mergeCell ref="M638:R638"/>
    <mergeCell ref="M639:R639"/>
    <mergeCell ref="E1191:F1191"/>
    <mergeCell ref="E1225:F1225"/>
    <mergeCell ref="E1259:F1259"/>
    <mergeCell ref="E1293:F1293"/>
    <mergeCell ref="E30:F30"/>
    <mergeCell ref="E53:F53"/>
    <mergeCell ref="E70:F70"/>
    <mergeCell ref="E83:F83"/>
    <mergeCell ref="E108:F108"/>
    <mergeCell ref="E133:F133"/>
    <mergeCell ref="E158:F158"/>
    <mergeCell ref="E183:F183"/>
    <mergeCell ref="E208:F208"/>
    <mergeCell ref="E221:F221"/>
    <mergeCell ref="E233:F233"/>
    <mergeCell ref="E250:F250"/>
    <mergeCell ref="E272:F272"/>
    <mergeCell ref="E308:F308"/>
    <mergeCell ref="E344:F344"/>
    <mergeCell ref="E380:F380"/>
    <mergeCell ref="E416:F416"/>
    <mergeCell ref="F538:K538"/>
    <mergeCell ref="D540:K540"/>
    <mergeCell ref="D541:E541"/>
    <mergeCell ref="F541:K541"/>
    <mergeCell ref="D542:E542"/>
    <mergeCell ref="D533:K533"/>
    <mergeCell ref="D534:K534"/>
    <mergeCell ref="D535:E535"/>
    <mergeCell ref="F535:K535"/>
    <mergeCell ref="D521:E521"/>
    <mergeCell ref="E530:F530"/>
    <mergeCell ref="M1295:R1295"/>
    <mergeCell ref="M1296:R1296"/>
    <mergeCell ref="M1312:R1312"/>
    <mergeCell ref="M1313:R1313"/>
    <mergeCell ref="M1113:R1113"/>
    <mergeCell ref="M1159:R1159"/>
    <mergeCell ref="M1160:R1160"/>
    <mergeCell ref="M1176:R1176"/>
    <mergeCell ref="M1177:R1177"/>
    <mergeCell ref="M1193:R1193"/>
    <mergeCell ref="M1194:R1194"/>
    <mergeCell ref="M1210:R1210"/>
    <mergeCell ref="M1211:R1211"/>
    <mergeCell ref="M1227:Q1227"/>
    <mergeCell ref="M1228:Q1228"/>
    <mergeCell ref="M1244:R1244"/>
    <mergeCell ref="M1245:R1245"/>
    <mergeCell ref="M1261:R1261"/>
    <mergeCell ref="M1262:R1262"/>
    <mergeCell ref="M1279:R1279"/>
    <mergeCell ref="M1278:R1278"/>
    <mergeCell ref="M1144:O1144"/>
    <mergeCell ref="M1143:O1143"/>
    <mergeCell ref="M1133:O1133"/>
    <mergeCell ref="M1134:O1134"/>
    <mergeCell ref="M1163:O1163"/>
    <mergeCell ref="M1164:O1164"/>
    <mergeCell ref="M1161:O1161"/>
    <mergeCell ref="M1162:O1162"/>
    <mergeCell ref="M1165:O1165"/>
    <mergeCell ref="M1196:O1196"/>
    <mergeCell ref="M1197:O1197"/>
    <mergeCell ref="M1056:R1056"/>
    <mergeCell ref="M1057:R1057"/>
    <mergeCell ref="M1060:R1060"/>
    <mergeCell ref="M1061:R1061"/>
    <mergeCell ref="M1107:R1108"/>
    <mergeCell ref="M1109:R1109"/>
    <mergeCell ref="M1112:R1112"/>
    <mergeCell ref="M1092:O1092"/>
    <mergeCell ref="M1091:O1091"/>
    <mergeCell ref="M1030:O1030"/>
    <mergeCell ref="M1081:O1081"/>
    <mergeCell ref="M1082:O1082"/>
    <mergeCell ref="M691:R691"/>
    <mergeCell ref="M692:R692"/>
    <mergeCell ref="M740:R740"/>
    <mergeCell ref="M741:R741"/>
    <mergeCell ref="M745:R745"/>
    <mergeCell ref="M746:R746"/>
    <mergeCell ref="M744:Q744"/>
    <mergeCell ref="M793:R793"/>
    <mergeCell ref="M794:R794"/>
    <mergeCell ref="M797:R797"/>
    <mergeCell ref="M798:R798"/>
    <mergeCell ref="M846:R846"/>
    <mergeCell ref="M847:R847"/>
    <mergeCell ref="M850:R850"/>
    <mergeCell ref="M851:R851"/>
    <mergeCell ref="M900:R900"/>
    <mergeCell ref="M901:R901"/>
    <mergeCell ref="M778:P778"/>
    <mergeCell ref="M777:O777"/>
    <mergeCell ref="M831:O831"/>
    <mergeCell ref="M687:R687"/>
    <mergeCell ref="M688:R688"/>
    <mergeCell ref="M35:Q35"/>
    <mergeCell ref="M36:Q36"/>
    <mergeCell ref="M40:Q40"/>
    <mergeCell ref="M41:Q41"/>
    <mergeCell ref="M315:Q315"/>
    <mergeCell ref="M350:Q350"/>
    <mergeCell ref="M351:Q351"/>
    <mergeCell ref="M386:Q386"/>
    <mergeCell ref="M387:Q387"/>
    <mergeCell ref="M382:O382"/>
    <mergeCell ref="M383:P383"/>
    <mergeCell ref="M458:Q458"/>
    <mergeCell ref="M459:Q459"/>
    <mergeCell ref="M136:P136"/>
    <mergeCell ref="M161:P161"/>
    <mergeCell ref="M494:Q494"/>
    <mergeCell ref="M314:Q314"/>
    <mergeCell ref="M423:P423"/>
    <mergeCell ref="M422:P422"/>
    <mergeCell ref="M160:P160"/>
    <mergeCell ref="M186:P186"/>
    <mergeCell ref="M185:P185"/>
    <mergeCell ref="M210:P210"/>
    <mergeCell ref="M211:P211"/>
    <mergeCell ref="M209:P209"/>
    <mergeCell ref="M251:P251"/>
    <mergeCell ref="M56:P56"/>
    <mergeCell ref="M57:P57"/>
    <mergeCell ref="M84:P84"/>
    <mergeCell ref="M85:P85"/>
    <mergeCell ref="M635:R635"/>
    <mergeCell ref="M634:R634"/>
    <mergeCell ref="D623:E623"/>
    <mergeCell ref="F623:K623"/>
    <mergeCell ref="D624:E624"/>
    <mergeCell ref="F624:K624"/>
    <mergeCell ref="D625:E625"/>
    <mergeCell ref="F625:K625"/>
    <mergeCell ref="D608:E608"/>
    <mergeCell ref="F608:K608"/>
    <mergeCell ref="F609:K609"/>
    <mergeCell ref="F610:K610"/>
    <mergeCell ref="D612:K612"/>
    <mergeCell ref="D613:E613"/>
    <mergeCell ref="F613:K613"/>
    <mergeCell ref="E596:F596"/>
    <mergeCell ref="F542:K542"/>
    <mergeCell ref="D577:E577"/>
    <mergeCell ref="F577:K577"/>
    <mergeCell ref="F573:K573"/>
    <mergeCell ref="F574:K574"/>
    <mergeCell ref="D586:K586"/>
    <mergeCell ref="D587:E587"/>
    <mergeCell ref="F587:K587"/>
    <mergeCell ref="D588:E588"/>
    <mergeCell ref="D604:K604"/>
    <mergeCell ref="D605:K605"/>
    <mergeCell ref="D606:K606"/>
    <mergeCell ref="D607:E607"/>
    <mergeCell ref="F607:K607"/>
    <mergeCell ref="D622:K622"/>
    <mergeCell ref="M531:Q531"/>
    <mergeCell ref="M530:Q530"/>
    <mergeCell ref="M563:Q563"/>
    <mergeCell ref="M562:Q562"/>
    <mergeCell ref="M566:Q566"/>
    <mergeCell ref="M567:R567"/>
    <mergeCell ref="M603:R603"/>
    <mergeCell ref="M602:Q602"/>
    <mergeCell ref="M599:R599"/>
    <mergeCell ref="M598:R598"/>
    <mergeCell ref="C478:C481"/>
    <mergeCell ref="D478:K478"/>
    <mergeCell ref="D480:E480"/>
    <mergeCell ref="F480:K480"/>
    <mergeCell ref="D481:E481"/>
    <mergeCell ref="D468:K468"/>
    <mergeCell ref="D485:E485"/>
    <mergeCell ref="F501:K501"/>
    <mergeCell ref="F502:K502"/>
    <mergeCell ref="D504:K504"/>
    <mergeCell ref="F483:K483"/>
    <mergeCell ref="F518:K518"/>
    <mergeCell ref="F519:K519"/>
    <mergeCell ref="D532:K532"/>
    <mergeCell ref="E524:F524"/>
    <mergeCell ref="E525:K525"/>
    <mergeCell ref="C550:C553"/>
    <mergeCell ref="C586:C589"/>
    <mergeCell ref="C622:C625"/>
    <mergeCell ref="D614:E614"/>
    <mergeCell ref="F614:K614"/>
    <mergeCell ref="F615:K615"/>
    <mergeCell ref="F616:K616"/>
    <mergeCell ref="F590:K590"/>
    <mergeCell ref="F591:K591"/>
    <mergeCell ref="F592:K592"/>
    <mergeCell ref="D593:E593"/>
    <mergeCell ref="H593:K593"/>
    <mergeCell ref="E597:K597"/>
    <mergeCell ref="E602:F602"/>
    <mergeCell ref="F543:K543"/>
    <mergeCell ref="F411:K411"/>
    <mergeCell ref="D496:K496"/>
    <mergeCell ref="D497:K497"/>
    <mergeCell ref="D498:K498"/>
    <mergeCell ref="F505:K505"/>
    <mergeCell ref="D506:E506"/>
    <mergeCell ref="F506:K506"/>
    <mergeCell ref="F428:K428"/>
    <mergeCell ref="C514:C517"/>
    <mergeCell ref="D514:K514"/>
    <mergeCell ref="D515:E515"/>
    <mergeCell ref="F515:K515"/>
    <mergeCell ref="D516:E516"/>
    <mergeCell ref="F516:K516"/>
    <mergeCell ref="D517:E517"/>
    <mergeCell ref="F517:K517"/>
    <mergeCell ref="F507:K507"/>
    <mergeCell ref="F508:K508"/>
    <mergeCell ref="F408:K408"/>
    <mergeCell ref="D409:E409"/>
    <mergeCell ref="F409:K409"/>
    <mergeCell ref="F412:K412"/>
    <mergeCell ref="D413:E413"/>
    <mergeCell ref="H413:K413"/>
    <mergeCell ref="D499:E499"/>
    <mergeCell ref="E452:F452"/>
    <mergeCell ref="E488:F488"/>
    <mergeCell ref="D449:E449"/>
    <mergeCell ref="D425:K425"/>
    <mergeCell ref="D426:K426"/>
    <mergeCell ref="D427:E427"/>
    <mergeCell ref="H485:K485"/>
    <mergeCell ref="D470:E470"/>
    <mergeCell ref="F470:K470"/>
    <mergeCell ref="D479:E479"/>
    <mergeCell ref="D462:K462"/>
    <mergeCell ref="F465:K465"/>
    <mergeCell ref="F466:K466"/>
    <mergeCell ref="D464:E464"/>
    <mergeCell ref="E453:K453"/>
    <mergeCell ref="E494:F494"/>
    <mergeCell ref="F484:K484"/>
    <mergeCell ref="D305:E305"/>
    <mergeCell ref="D355:E355"/>
    <mergeCell ref="D353:K353"/>
    <mergeCell ref="E417:K417"/>
    <mergeCell ref="D388:K388"/>
    <mergeCell ref="D389:K389"/>
    <mergeCell ref="D442:K442"/>
    <mergeCell ref="D444:E444"/>
    <mergeCell ref="D445:E445"/>
    <mergeCell ref="F463:K463"/>
    <mergeCell ref="F394:K394"/>
    <mergeCell ref="F433:K433"/>
    <mergeCell ref="H305:K305"/>
    <mergeCell ref="F399:K399"/>
    <mergeCell ref="E381:K381"/>
    <mergeCell ref="E386:F386"/>
    <mergeCell ref="F447:K447"/>
    <mergeCell ref="F448:K448"/>
    <mergeCell ref="D390:K390"/>
    <mergeCell ref="F445:K445"/>
    <mergeCell ref="F446:K446"/>
    <mergeCell ref="F355:K355"/>
    <mergeCell ref="F320:K320"/>
    <mergeCell ref="D316:K316"/>
    <mergeCell ref="D463:E463"/>
    <mergeCell ref="F407:K407"/>
    <mergeCell ref="D408:E408"/>
    <mergeCell ref="F400:K400"/>
    <mergeCell ref="F430:K430"/>
    <mergeCell ref="D432:K432"/>
    <mergeCell ref="D433:E433"/>
    <mergeCell ref="F434:K434"/>
    <mergeCell ref="F104:K104"/>
    <mergeCell ref="F105:K105"/>
    <mergeCell ref="D181:E181"/>
    <mergeCell ref="H181:K181"/>
    <mergeCell ref="D150:E150"/>
    <mergeCell ref="F150:K150"/>
    <mergeCell ref="D151:E151"/>
    <mergeCell ref="F151:K151"/>
    <mergeCell ref="D125:E125"/>
    <mergeCell ref="F125:K125"/>
    <mergeCell ref="H106:K106"/>
    <mergeCell ref="D126:E126"/>
    <mergeCell ref="D152:E152"/>
    <mergeCell ref="F152:K152"/>
    <mergeCell ref="D127:E127"/>
    <mergeCell ref="F127:K127"/>
    <mergeCell ref="F289:K289"/>
    <mergeCell ref="E273:K273"/>
    <mergeCell ref="I247:K247"/>
    <mergeCell ref="F239:K239"/>
    <mergeCell ref="D240:E240"/>
    <mergeCell ref="D241:E241"/>
    <mergeCell ref="F241:K241"/>
    <mergeCell ref="D263:E263"/>
    <mergeCell ref="F263:K263"/>
    <mergeCell ref="D264:E264"/>
    <mergeCell ref="D282:K282"/>
    <mergeCell ref="D289:E289"/>
    <mergeCell ref="F205:K205"/>
    <mergeCell ref="D206:E206"/>
    <mergeCell ref="E278:F278"/>
    <mergeCell ref="D281:K281"/>
    <mergeCell ref="D290:E290"/>
    <mergeCell ref="F283:K283"/>
    <mergeCell ref="D284:E284"/>
    <mergeCell ref="F284:K284"/>
    <mergeCell ref="F285:K285"/>
    <mergeCell ref="F286:K286"/>
    <mergeCell ref="C212:C215"/>
    <mergeCell ref="D212:K212"/>
    <mergeCell ref="D213:E213"/>
    <mergeCell ref="F213:K213"/>
    <mergeCell ref="C149:C152"/>
    <mergeCell ref="D149:K149"/>
    <mergeCell ref="F128:K128"/>
    <mergeCell ref="D131:E131"/>
    <mergeCell ref="H131:K131"/>
    <mergeCell ref="E134:K134"/>
    <mergeCell ref="E109:K109"/>
    <mergeCell ref="C124:C127"/>
    <mergeCell ref="D124:K124"/>
    <mergeCell ref="F118:G118"/>
    <mergeCell ref="I118:J118"/>
    <mergeCell ref="F143:G143"/>
    <mergeCell ref="F290:K290"/>
    <mergeCell ref="D283:E283"/>
    <mergeCell ref="C253:C254"/>
    <mergeCell ref="D239:E239"/>
    <mergeCell ref="H231:K231"/>
    <mergeCell ref="D265:E265"/>
    <mergeCell ref="D280:K280"/>
    <mergeCell ref="H248:K248"/>
    <mergeCell ref="C262:C265"/>
    <mergeCell ref="D262:K262"/>
    <mergeCell ref="F304:K304"/>
    <mergeCell ref="D288:K288"/>
    <mergeCell ref="F303:K303"/>
    <mergeCell ref="F228:K228"/>
    <mergeCell ref="F229:K229"/>
    <mergeCell ref="F230:K230"/>
    <mergeCell ref="C199:C202"/>
    <mergeCell ref="D199:K199"/>
    <mergeCell ref="D106:E106"/>
    <mergeCell ref="D201:E201"/>
    <mergeCell ref="F201:K201"/>
    <mergeCell ref="D202:E202"/>
    <mergeCell ref="F202:K202"/>
    <mergeCell ref="F203:K203"/>
    <mergeCell ref="F176:K176"/>
    <mergeCell ref="D177:E177"/>
    <mergeCell ref="F177:K177"/>
    <mergeCell ref="H206:K206"/>
    <mergeCell ref="F178:K178"/>
    <mergeCell ref="F179:K179"/>
    <mergeCell ref="F180:K180"/>
    <mergeCell ref="D200:E200"/>
    <mergeCell ref="F200:K200"/>
    <mergeCell ref="D214:E214"/>
    <mergeCell ref="C224:C227"/>
    <mergeCell ref="D226:E226"/>
    <mergeCell ref="F226:K226"/>
    <mergeCell ref="D227:E227"/>
    <mergeCell ref="F227:K227"/>
    <mergeCell ref="C238:C241"/>
    <mergeCell ref="D238:K238"/>
    <mergeCell ref="F204:K204"/>
    <mergeCell ref="H81:K81"/>
    <mergeCell ref="F45:K45"/>
    <mergeCell ref="F46:K46"/>
    <mergeCell ref="F47:K47"/>
    <mergeCell ref="C298:C301"/>
    <mergeCell ref="D298:K298"/>
    <mergeCell ref="D299:E299"/>
    <mergeCell ref="F299:K299"/>
    <mergeCell ref="D300:E300"/>
    <mergeCell ref="F300:K300"/>
    <mergeCell ref="D301:E301"/>
    <mergeCell ref="F301:K301"/>
    <mergeCell ref="F302:K302"/>
    <mergeCell ref="F265:K265"/>
    <mergeCell ref="F48:K48"/>
    <mergeCell ref="F217:K217"/>
    <mergeCell ref="F218:K218"/>
    <mergeCell ref="F215:K215"/>
    <mergeCell ref="I143:J143"/>
    <mergeCell ref="F126:K126"/>
    <mergeCell ref="F153:K153"/>
    <mergeCell ref="F154:K154"/>
    <mergeCell ref="F155:K155"/>
    <mergeCell ref="D156:E156"/>
    <mergeCell ref="H156:K156"/>
    <mergeCell ref="F168:G168"/>
    <mergeCell ref="F130:K130"/>
    <mergeCell ref="C174:C177"/>
    <mergeCell ref="D174:K174"/>
    <mergeCell ref="D175:E175"/>
    <mergeCell ref="F175:K175"/>
    <mergeCell ref="D176:E176"/>
    <mergeCell ref="H3:K3"/>
    <mergeCell ref="F57:G57"/>
    <mergeCell ref="I57:J57"/>
    <mergeCell ref="F66:K66"/>
    <mergeCell ref="F67:K67"/>
    <mergeCell ref="F103:K103"/>
    <mergeCell ref="D76:E76"/>
    <mergeCell ref="D16:K16"/>
    <mergeCell ref="D17:K17"/>
    <mergeCell ref="C24:E24"/>
    <mergeCell ref="F24:G24"/>
    <mergeCell ref="C99:C102"/>
    <mergeCell ref="I93:J93"/>
    <mergeCell ref="F93:G93"/>
    <mergeCell ref="D44:K44"/>
    <mergeCell ref="C61:C64"/>
    <mergeCell ref="D61:K61"/>
    <mergeCell ref="D62:E62"/>
    <mergeCell ref="F62:K62"/>
    <mergeCell ref="F76:K76"/>
    <mergeCell ref="D77:E77"/>
    <mergeCell ref="F78:K78"/>
    <mergeCell ref="F79:K79"/>
    <mergeCell ref="H51:K51"/>
    <mergeCell ref="D81:E81"/>
    <mergeCell ref="D51:E51"/>
    <mergeCell ref="D55:K55"/>
    <mergeCell ref="C6:K6"/>
    <mergeCell ref="E8:H8"/>
    <mergeCell ref="C7:K7"/>
    <mergeCell ref="D20:K20"/>
    <mergeCell ref="D34:K34"/>
    <mergeCell ref="H10:K10"/>
    <mergeCell ref="D10:E10"/>
    <mergeCell ref="C12:K12"/>
    <mergeCell ref="C13:K13"/>
    <mergeCell ref="D18:K18"/>
    <mergeCell ref="D19:K19"/>
    <mergeCell ref="D21:K21"/>
    <mergeCell ref="C15:K15"/>
    <mergeCell ref="C14:K14"/>
    <mergeCell ref="C74:C77"/>
    <mergeCell ref="D46:E46"/>
    <mergeCell ref="D47:E47"/>
    <mergeCell ref="F80:K80"/>
    <mergeCell ref="F49:K49"/>
    <mergeCell ref="F50:K50"/>
    <mergeCell ref="D45:E45"/>
    <mergeCell ref="C44:C47"/>
    <mergeCell ref="I24:K24"/>
    <mergeCell ref="D43:E43"/>
    <mergeCell ref="D39:K39"/>
    <mergeCell ref="D68:E68"/>
    <mergeCell ref="H68:K68"/>
    <mergeCell ref="D74:K74"/>
    <mergeCell ref="D75:E75"/>
    <mergeCell ref="F75:K75"/>
    <mergeCell ref="F63:K63"/>
    <mergeCell ref="D64:E64"/>
    <mergeCell ref="F64:K64"/>
    <mergeCell ref="F65:K65"/>
    <mergeCell ref="D63:E63"/>
    <mergeCell ref="F77:K77"/>
    <mergeCell ref="H1336:I1336"/>
    <mergeCell ref="C1175:C1176"/>
    <mergeCell ref="D924:K924"/>
    <mergeCell ref="D937:K937"/>
    <mergeCell ref="D934:E934"/>
    <mergeCell ref="D936:E936"/>
    <mergeCell ref="C991:C994"/>
    <mergeCell ref="D923:E923"/>
    <mergeCell ref="D907:K907"/>
    <mergeCell ref="E898:K898"/>
    <mergeCell ref="C1181:C1184"/>
    <mergeCell ref="D1181:K1181"/>
    <mergeCell ref="D959:K959"/>
    <mergeCell ref="D960:K960"/>
    <mergeCell ref="D961:E961"/>
    <mergeCell ref="F961:K961"/>
    <mergeCell ref="F969:K969"/>
    <mergeCell ref="F962:K962"/>
    <mergeCell ref="D1182:E1182"/>
    <mergeCell ref="F1182:K1182"/>
    <mergeCell ref="F944:K944"/>
    <mergeCell ref="F945:K945"/>
    <mergeCell ref="D994:E994"/>
    <mergeCell ref="F994:K994"/>
    <mergeCell ref="F992:K992"/>
    <mergeCell ref="D993:E993"/>
    <mergeCell ref="F993:K993"/>
    <mergeCell ref="D967:E967"/>
    <mergeCell ref="F1183:K1183"/>
    <mergeCell ref="D1184:E1184"/>
    <mergeCell ref="F1184:K1184"/>
    <mergeCell ref="F1049:K1049"/>
    <mergeCell ref="F1072:K1072"/>
    <mergeCell ref="F1125:K1125"/>
    <mergeCell ref="D1097:E1097"/>
    <mergeCell ref="F997:K997"/>
    <mergeCell ref="D998:E998"/>
    <mergeCell ref="E1002:K1002"/>
    <mergeCell ref="F963:K963"/>
    <mergeCell ref="F964:K964"/>
    <mergeCell ref="E1053:F1053"/>
    <mergeCell ref="E1105:F1105"/>
    <mergeCell ref="E1157:F1157"/>
    <mergeCell ref="F1152:K1152"/>
    <mergeCell ref="F1099:K1099"/>
    <mergeCell ref="F1100:K1100"/>
    <mergeCell ref="D1093:K1093"/>
    <mergeCell ref="H1102:K1102"/>
    <mergeCell ref="E1106:K1106"/>
    <mergeCell ref="D1107:K1107"/>
    <mergeCell ref="D1132:K1132"/>
    <mergeCell ref="D966:K966"/>
    <mergeCell ref="D986:E986"/>
    <mergeCell ref="H998:K998"/>
    <mergeCell ref="F967:K967"/>
    <mergeCell ref="D968:E968"/>
    <mergeCell ref="F968:K968"/>
    <mergeCell ref="F995:K995"/>
    <mergeCell ref="H1335:I1335"/>
    <mergeCell ref="E561:K561"/>
    <mergeCell ref="E566:F566"/>
    <mergeCell ref="D500:E500"/>
    <mergeCell ref="F500:K500"/>
    <mergeCell ref="F554:K554"/>
    <mergeCell ref="F555:K555"/>
    <mergeCell ref="F556:K556"/>
    <mergeCell ref="D557:E557"/>
    <mergeCell ref="H557:K557"/>
    <mergeCell ref="F702:K702"/>
    <mergeCell ref="F628:K628"/>
    <mergeCell ref="D629:E629"/>
    <mergeCell ref="H629:K629"/>
    <mergeCell ref="D578:E578"/>
    <mergeCell ref="F578:K578"/>
    <mergeCell ref="D1114:K1114"/>
    <mergeCell ref="D695:K695"/>
    <mergeCell ref="D696:E696"/>
    <mergeCell ref="F696:K696"/>
    <mergeCell ref="F679:K679"/>
    <mergeCell ref="F680:K680"/>
    <mergeCell ref="F681:K681"/>
    <mergeCell ref="D682:E682"/>
    <mergeCell ref="F1071:K1071"/>
    <mergeCell ref="D1071:E1071"/>
    <mergeCell ref="D1090:E1090"/>
    <mergeCell ref="F1073:K1073"/>
    <mergeCell ref="D1079:E1079"/>
    <mergeCell ref="D1080:K1080"/>
    <mergeCell ref="D1040:E1040"/>
    <mergeCell ref="D962:E962"/>
    <mergeCell ref="C1377:K1378"/>
    <mergeCell ref="E458:F458"/>
    <mergeCell ref="H1338:I1338"/>
    <mergeCell ref="C1376:K1376"/>
    <mergeCell ref="C1367:K1374"/>
    <mergeCell ref="D461:K461"/>
    <mergeCell ref="D1188:E1188"/>
    <mergeCell ref="H1327:I1327"/>
    <mergeCell ref="H1340:I1340"/>
    <mergeCell ref="H1329:I1329"/>
    <mergeCell ref="H1344:I1344"/>
    <mergeCell ref="H1330:I1330"/>
    <mergeCell ref="H1331:I1331"/>
    <mergeCell ref="H1332:I1332"/>
    <mergeCell ref="D992:E992"/>
    <mergeCell ref="D1062:K1062"/>
    <mergeCell ref="H1188:K1188"/>
    <mergeCell ref="D1003:K1003"/>
    <mergeCell ref="H1333:I1333"/>
    <mergeCell ref="H1334:I1334"/>
    <mergeCell ref="C1344:E1344"/>
    <mergeCell ref="H1339:I1339"/>
    <mergeCell ref="H1341:I1341"/>
    <mergeCell ref="H1337:I1337"/>
    <mergeCell ref="D1183:E1183"/>
    <mergeCell ref="E1158:K1158"/>
    <mergeCell ref="D1055:K1055"/>
    <mergeCell ref="C1043:C1046"/>
    <mergeCell ref="D1043:K1043"/>
    <mergeCell ref="D1044:E1044"/>
    <mergeCell ref="F1044:K1044"/>
    <mergeCell ref="C1095:C1098"/>
    <mergeCell ref="D99:K99"/>
    <mergeCell ref="D100:E100"/>
    <mergeCell ref="F100:K100"/>
    <mergeCell ref="D101:E101"/>
    <mergeCell ref="F101:K101"/>
    <mergeCell ref="D102:E102"/>
    <mergeCell ref="F102:K102"/>
    <mergeCell ref="D1115:K1115"/>
    <mergeCell ref="D1116:K1116"/>
    <mergeCell ref="D991:K991"/>
    <mergeCell ref="D1098:E1098"/>
    <mergeCell ref="F1098:K1098"/>
    <mergeCell ref="D1045:E1045"/>
    <mergeCell ref="F1045:K1045"/>
    <mergeCell ref="D1046:E1046"/>
    <mergeCell ref="F1046:K1046"/>
    <mergeCell ref="F1016:K1016"/>
    <mergeCell ref="D1018:K1018"/>
    <mergeCell ref="D1019:E1019"/>
    <mergeCell ref="F1019:K1019"/>
    <mergeCell ref="D1020:E1020"/>
    <mergeCell ref="F1020:K1020"/>
    <mergeCell ref="F1021:K1021"/>
    <mergeCell ref="F1022:K1022"/>
    <mergeCell ref="D505:E505"/>
    <mergeCell ref="F1066:K1066"/>
    <mergeCell ref="I168:J168"/>
    <mergeCell ref="F193:G193"/>
    <mergeCell ref="I193:J193"/>
    <mergeCell ref="F129:K129"/>
    <mergeCell ref="F777:G777"/>
    <mergeCell ref="I777:J777"/>
    <mergeCell ref="C1147:C1150"/>
    <mergeCell ref="D1147:K1147"/>
    <mergeCell ref="D1148:E1148"/>
    <mergeCell ref="F1148:K1148"/>
    <mergeCell ref="D1149:E1149"/>
    <mergeCell ref="F1149:K1149"/>
    <mergeCell ref="D1150:E1150"/>
    <mergeCell ref="F1150:K1150"/>
    <mergeCell ref="F1119:K1119"/>
    <mergeCell ref="F1120:K1120"/>
    <mergeCell ref="D1122:K1122"/>
    <mergeCell ref="D1123:E1123"/>
    <mergeCell ref="F1123:K1123"/>
    <mergeCell ref="D1124:E1124"/>
    <mergeCell ref="F1124:K1124"/>
    <mergeCell ref="D1092:E1092"/>
    <mergeCell ref="E1112:F1112"/>
    <mergeCell ref="F1096:K1096"/>
    <mergeCell ref="F1097:K1097"/>
    <mergeCell ref="F1117:K1117"/>
    <mergeCell ref="F1101:K1101"/>
    <mergeCell ref="D1102:E1102"/>
    <mergeCell ref="D1117:E1117"/>
    <mergeCell ref="F643:K643"/>
    <mergeCell ref="F520:K520"/>
    <mergeCell ref="F572:K572"/>
    <mergeCell ref="F626:K626"/>
    <mergeCell ref="D1065:E1065"/>
    <mergeCell ref="F1047:K1047"/>
    <mergeCell ref="F1048:K1048"/>
    <mergeCell ref="D1050:E1050"/>
    <mergeCell ref="F1074:K1074"/>
    <mergeCell ref="D1013:E1013"/>
    <mergeCell ref="F1013:K1013"/>
    <mergeCell ref="H1050:K1050"/>
    <mergeCell ref="F1068:K1068"/>
    <mergeCell ref="D1070:K1070"/>
    <mergeCell ref="E1054:K1054"/>
    <mergeCell ref="E1060:F1060"/>
    <mergeCell ref="F1067:K1067"/>
    <mergeCell ref="F1015:K1015"/>
    <mergeCell ref="D1063:K1063"/>
    <mergeCell ref="D1064:K1064"/>
    <mergeCell ref="F996:K996"/>
    <mergeCell ref="D778:E778"/>
    <mergeCell ref="C779:K779"/>
    <mergeCell ref="C781:C784"/>
    <mergeCell ref="D781:K781"/>
    <mergeCell ref="D782:E782"/>
    <mergeCell ref="F782:K782"/>
    <mergeCell ref="D783:E783"/>
    <mergeCell ref="F783:K783"/>
    <mergeCell ref="D784:E784"/>
    <mergeCell ref="F784:K784"/>
    <mergeCell ref="F943:K943"/>
    <mergeCell ref="C334:C337"/>
    <mergeCell ref="D334:K334"/>
    <mergeCell ref="D335:E335"/>
    <mergeCell ref="F335:K335"/>
    <mergeCell ref="F327:K327"/>
    <mergeCell ref="F328:K328"/>
    <mergeCell ref="F374:K374"/>
    <mergeCell ref="F375:K375"/>
    <mergeCell ref="F376:K376"/>
    <mergeCell ref="C370:C373"/>
    <mergeCell ref="D371:E371"/>
    <mergeCell ref="F371:K371"/>
    <mergeCell ref="D372:E372"/>
    <mergeCell ref="F372:K372"/>
    <mergeCell ref="D373:E373"/>
    <mergeCell ref="F373:K373"/>
    <mergeCell ref="D360:K360"/>
    <mergeCell ref="D370:K370"/>
    <mergeCell ref="E350:F350"/>
    <mergeCell ref="D354:K354"/>
    <mergeCell ref="F358:K358"/>
    <mergeCell ref="D361:E361"/>
    <mergeCell ref="D362:E362"/>
    <mergeCell ref="F362:K362"/>
    <mergeCell ref="F363:K363"/>
    <mergeCell ref="F364:K364"/>
    <mergeCell ref="D337:E337"/>
    <mergeCell ref="F1217:K1217"/>
    <mergeCell ref="D1218:E1218"/>
    <mergeCell ref="F1218:K1218"/>
    <mergeCell ref="D657:E657"/>
    <mergeCell ref="D658:K658"/>
    <mergeCell ref="F671:G671"/>
    <mergeCell ref="I671:J671"/>
    <mergeCell ref="D672:E672"/>
    <mergeCell ref="F756:K756"/>
    <mergeCell ref="E739:K739"/>
    <mergeCell ref="E744:F744"/>
    <mergeCell ref="D746:K746"/>
    <mergeCell ref="D747:K747"/>
    <mergeCell ref="D748:K748"/>
    <mergeCell ref="H946:K946"/>
    <mergeCell ref="D914:K914"/>
    <mergeCell ref="D915:E915"/>
    <mergeCell ref="F915:K915"/>
    <mergeCell ref="D916:E916"/>
    <mergeCell ref="F916:K916"/>
    <mergeCell ref="F917:K917"/>
    <mergeCell ref="F1126:K1126"/>
    <mergeCell ref="D1131:E1131"/>
    <mergeCell ref="D1038:E1038"/>
    <mergeCell ref="D1027:E1027"/>
    <mergeCell ref="D1028:K1028"/>
    <mergeCell ref="F1151:K1151"/>
    <mergeCell ref="D1118:E1118"/>
    <mergeCell ref="F1118:K1118"/>
    <mergeCell ref="D1095:K1095"/>
    <mergeCell ref="D1096:E1096"/>
    <mergeCell ref="D976:K976"/>
    <mergeCell ref="C1277:C1278"/>
    <mergeCell ref="C1283:C1286"/>
    <mergeCell ref="D443:E443"/>
    <mergeCell ref="F443:K443"/>
    <mergeCell ref="F444:K444"/>
    <mergeCell ref="F1153:K1153"/>
    <mergeCell ref="D1154:E1154"/>
    <mergeCell ref="H1154:K1154"/>
    <mergeCell ref="D391:E391"/>
    <mergeCell ref="F391:K391"/>
    <mergeCell ref="F645:K645"/>
    <mergeCell ref="F646:K646"/>
    <mergeCell ref="D648:K648"/>
    <mergeCell ref="D649:E649"/>
    <mergeCell ref="F649:K649"/>
    <mergeCell ref="D650:E650"/>
    <mergeCell ref="F650:K650"/>
    <mergeCell ref="F651:K651"/>
    <mergeCell ref="D641:K641"/>
    <mergeCell ref="D642:K642"/>
    <mergeCell ref="D643:E643"/>
    <mergeCell ref="C1249:C1252"/>
    <mergeCell ref="C406:C409"/>
    <mergeCell ref="D406:K406"/>
    <mergeCell ref="D407:E407"/>
    <mergeCell ref="C673:K673"/>
    <mergeCell ref="C1243:C1244"/>
    <mergeCell ref="E1192:K1192"/>
    <mergeCell ref="C1209:C1210"/>
    <mergeCell ref="D1216:E1216"/>
    <mergeCell ref="F1216:K1216"/>
    <mergeCell ref="C1215:C1218"/>
    <mergeCell ref="C1317:C1320"/>
    <mergeCell ref="D1317:K1317"/>
    <mergeCell ref="D1318:E1318"/>
    <mergeCell ref="F1318:K1318"/>
    <mergeCell ref="D1319:E1319"/>
    <mergeCell ref="F1319:K1319"/>
    <mergeCell ref="D1320:E1320"/>
    <mergeCell ref="F1320:K1320"/>
    <mergeCell ref="D1290:E1290"/>
    <mergeCell ref="H1290:K1290"/>
    <mergeCell ref="E1294:K1294"/>
    <mergeCell ref="D1249:K1249"/>
    <mergeCell ref="D1250:E1250"/>
    <mergeCell ref="F1250:K1250"/>
    <mergeCell ref="D1251:E1251"/>
    <mergeCell ref="F1251:K1251"/>
    <mergeCell ref="D1252:E1252"/>
    <mergeCell ref="F1252:K1252"/>
    <mergeCell ref="F1253:K1253"/>
    <mergeCell ref="F1254:K1254"/>
    <mergeCell ref="F1255:K1255"/>
    <mergeCell ref="F1287:K1287"/>
    <mergeCell ref="F1288:K1288"/>
    <mergeCell ref="C1311:C1312"/>
    <mergeCell ref="F1289:K1289"/>
    <mergeCell ref="E1260:K1260"/>
    <mergeCell ref="D1283:K1283"/>
    <mergeCell ref="D1284:E1284"/>
    <mergeCell ref="F1284:K1284"/>
    <mergeCell ref="D1285:E1285"/>
    <mergeCell ref="F1285:K1285"/>
    <mergeCell ref="D1286:E1286"/>
    <mergeCell ref="D1324:E1324"/>
    <mergeCell ref="H1324:K1324"/>
    <mergeCell ref="F1323:K1323"/>
    <mergeCell ref="F1321:K1321"/>
    <mergeCell ref="F1322:K1322"/>
    <mergeCell ref="F264:K264"/>
    <mergeCell ref="F291:K291"/>
    <mergeCell ref="F292:K292"/>
    <mergeCell ref="F325:K325"/>
    <mergeCell ref="D326:E326"/>
    <mergeCell ref="F326:K326"/>
    <mergeCell ref="F338:K338"/>
    <mergeCell ref="F339:K339"/>
    <mergeCell ref="F340:K340"/>
    <mergeCell ref="D341:E341"/>
    <mergeCell ref="H377:K377"/>
    <mergeCell ref="D392:E392"/>
    <mergeCell ref="F392:K392"/>
    <mergeCell ref="E633:K633"/>
    <mergeCell ref="F678:K678"/>
    <mergeCell ref="D336:E336"/>
    <mergeCell ref="F336:K336"/>
    <mergeCell ref="E309:K309"/>
    <mergeCell ref="E314:F314"/>
    <mergeCell ref="F321:K321"/>
    <mergeCell ref="F322:K322"/>
    <mergeCell ref="D324:K324"/>
    <mergeCell ref="D317:K317"/>
    <mergeCell ref="D318:K318"/>
    <mergeCell ref="D1215:K1215"/>
    <mergeCell ref="D958:K958"/>
    <mergeCell ref="E1008:F1008"/>
    <mergeCell ref="H219:K219"/>
    <mergeCell ref="H253:H254"/>
    <mergeCell ref="J253:J254"/>
    <mergeCell ref="K253:K254"/>
    <mergeCell ref="H245:K245"/>
    <mergeCell ref="F240:K240"/>
    <mergeCell ref="F242:K242"/>
    <mergeCell ref="F243:K243"/>
    <mergeCell ref="F244:K244"/>
    <mergeCell ref="D269:E269"/>
    <mergeCell ref="D245:E245"/>
    <mergeCell ref="G253:G254"/>
    <mergeCell ref="D224:K224"/>
    <mergeCell ref="D225:E225"/>
    <mergeCell ref="D219:E219"/>
    <mergeCell ref="F216:K216"/>
    <mergeCell ref="F214:K214"/>
    <mergeCell ref="D215:E215"/>
    <mergeCell ref="D253:E254"/>
    <mergeCell ref="F225:K225"/>
    <mergeCell ref="D231:E231"/>
    <mergeCell ref="H269:K269"/>
    <mergeCell ref="F266:K266"/>
    <mergeCell ref="F267:K267"/>
    <mergeCell ref="F268:K268"/>
    <mergeCell ref="F253:F254"/>
    <mergeCell ref="I253:I254"/>
    <mergeCell ref="D319:E319"/>
    <mergeCell ref="F319:K319"/>
    <mergeCell ref="E345:K345"/>
    <mergeCell ref="D352:K352"/>
    <mergeCell ref="F361:K361"/>
    <mergeCell ref="F397:K397"/>
    <mergeCell ref="D398:E398"/>
    <mergeCell ref="F398:K398"/>
    <mergeCell ref="D325:E325"/>
    <mergeCell ref="D320:E320"/>
    <mergeCell ref="D377:E377"/>
    <mergeCell ref="E489:K489"/>
    <mergeCell ref="F464:K464"/>
    <mergeCell ref="F469:K469"/>
    <mergeCell ref="D469:E469"/>
    <mergeCell ref="F471:K471"/>
    <mergeCell ref="F472:K472"/>
    <mergeCell ref="F479:K479"/>
    <mergeCell ref="F481:K481"/>
    <mergeCell ref="H449:K449"/>
    <mergeCell ref="F410:K410"/>
    <mergeCell ref="E422:F422"/>
    <mergeCell ref="F337:K337"/>
    <mergeCell ref="H341:K341"/>
    <mergeCell ref="D356:E356"/>
    <mergeCell ref="F356:K356"/>
    <mergeCell ref="F357:K357"/>
    <mergeCell ref="F393:K393"/>
    <mergeCell ref="D460:K460"/>
    <mergeCell ref="D396:K396"/>
    <mergeCell ref="D397:E397"/>
    <mergeCell ref="D424:K424"/>
    <mergeCell ref="E638:F638"/>
    <mergeCell ref="D640:K640"/>
    <mergeCell ref="F627:K627"/>
    <mergeCell ref="F429:K429"/>
    <mergeCell ref="D434:E434"/>
    <mergeCell ref="F427:K427"/>
    <mergeCell ref="D428:E428"/>
    <mergeCell ref="F499:K499"/>
    <mergeCell ref="F588:K588"/>
    <mergeCell ref="D589:E589"/>
    <mergeCell ref="F589:K589"/>
    <mergeCell ref="D568:K568"/>
    <mergeCell ref="D569:K569"/>
    <mergeCell ref="D570:K570"/>
    <mergeCell ref="D571:E571"/>
    <mergeCell ref="F571:K571"/>
    <mergeCell ref="D572:E572"/>
    <mergeCell ref="E560:F560"/>
    <mergeCell ref="D536:E536"/>
    <mergeCell ref="F536:K536"/>
    <mergeCell ref="F537:K537"/>
    <mergeCell ref="H521:K521"/>
    <mergeCell ref="F544:K544"/>
    <mergeCell ref="D550:K550"/>
    <mergeCell ref="D551:E551"/>
    <mergeCell ref="F551:K551"/>
    <mergeCell ref="D552:E552"/>
    <mergeCell ref="F552:K552"/>
    <mergeCell ref="D553:E553"/>
    <mergeCell ref="F553:K553"/>
    <mergeCell ref="C675:C678"/>
    <mergeCell ref="D675:K675"/>
    <mergeCell ref="D676:E676"/>
    <mergeCell ref="F676:K676"/>
    <mergeCell ref="D694:K694"/>
    <mergeCell ref="F435:K435"/>
    <mergeCell ref="F436:K436"/>
    <mergeCell ref="F730:K730"/>
    <mergeCell ref="D702:E702"/>
    <mergeCell ref="D697:E697"/>
    <mergeCell ref="F697:K697"/>
    <mergeCell ref="F698:K698"/>
    <mergeCell ref="F699:K699"/>
    <mergeCell ref="D701:K701"/>
    <mergeCell ref="E686:K686"/>
    <mergeCell ref="E691:F691"/>
    <mergeCell ref="D693:K693"/>
    <mergeCell ref="D677:E677"/>
    <mergeCell ref="F677:K677"/>
    <mergeCell ref="D678:E678"/>
    <mergeCell ref="F579:K579"/>
    <mergeCell ref="F580:K580"/>
    <mergeCell ref="D703:E703"/>
    <mergeCell ref="F705:K705"/>
    <mergeCell ref="D728:K728"/>
    <mergeCell ref="C442:C445"/>
    <mergeCell ref="H682:K682"/>
    <mergeCell ref="D730:E730"/>
    <mergeCell ref="F482:K482"/>
    <mergeCell ref="D576:K576"/>
    <mergeCell ref="D644:E644"/>
    <mergeCell ref="F644:K644"/>
    <mergeCell ref="D710:E710"/>
    <mergeCell ref="D711:K711"/>
    <mergeCell ref="F724:G724"/>
    <mergeCell ref="I724:J724"/>
    <mergeCell ref="D725:E725"/>
    <mergeCell ref="C726:K726"/>
    <mergeCell ref="C728:C731"/>
    <mergeCell ref="D729:E729"/>
    <mergeCell ref="F729:K729"/>
    <mergeCell ref="F703:K703"/>
    <mergeCell ref="F757:K757"/>
    <mergeCell ref="F758:K758"/>
    <mergeCell ref="D763:E763"/>
    <mergeCell ref="D764:K764"/>
    <mergeCell ref="D731:E731"/>
    <mergeCell ref="F731:K731"/>
    <mergeCell ref="F732:K732"/>
    <mergeCell ref="D755:E755"/>
    <mergeCell ref="F755:K755"/>
    <mergeCell ref="D756:E756"/>
    <mergeCell ref="F733:K733"/>
    <mergeCell ref="F704:K704"/>
    <mergeCell ref="F734:K734"/>
    <mergeCell ref="D749:E749"/>
    <mergeCell ref="F749:K749"/>
    <mergeCell ref="D735:E735"/>
    <mergeCell ref="H735:K735"/>
    <mergeCell ref="D750:E750"/>
    <mergeCell ref="F750:K750"/>
    <mergeCell ref="F751:K751"/>
    <mergeCell ref="F752:K752"/>
    <mergeCell ref="D754:K754"/>
    <mergeCell ref="D807:K807"/>
    <mergeCell ref="D808:E808"/>
    <mergeCell ref="F808:K808"/>
    <mergeCell ref="D809:E809"/>
    <mergeCell ref="F809:K809"/>
    <mergeCell ref="E792:K792"/>
    <mergeCell ref="E797:F797"/>
    <mergeCell ref="D799:K799"/>
    <mergeCell ref="D800:K800"/>
    <mergeCell ref="D801:K801"/>
    <mergeCell ref="D802:E802"/>
    <mergeCell ref="F802:K802"/>
    <mergeCell ref="F785:K785"/>
    <mergeCell ref="F786:K786"/>
    <mergeCell ref="F787:K787"/>
    <mergeCell ref="D788:E788"/>
    <mergeCell ref="H788:K788"/>
    <mergeCell ref="D803:E803"/>
    <mergeCell ref="F803:K803"/>
    <mergeCell ref="F804:K804"/>
    <mergeCell ref="F805:K805"/>
    <mergeCell ref="E845:K845"/>
    <mergeCell ref="E850:F850"/>
    <mergeCell ref="D852:K852"/>
    <mergeCell ref="D853:K853"/>
    <mergeCell ref="D854:K854"/>
    <mergeCell ref="D855:E855"/>
    <mergeCell ref="F855:K855"/>
    <mergeCell ref="D856:E856"/>
    <mergeCell ref="F856:K856"/>
    <mergeCell ref="F838:K838"/>
    <mergeCell ref="F839:K839"/>
    <mergeCell ref="F840:K840"/>
    <mergeCell ref="D841:E841"/>
    <mergeCell ref="H841:K841"/>
    <mergeCell ref="F810:K810"/>
    <mergeCell ref="F811:K811"/>
    <mergeCell ref="D816:E816"/>
    <mergeCell ref="D817:K817"/>
    <mergeCell ref="F830:G830"/>
    <mergeCell ref="I830:J830"/>
    <mergeCell ref="D831:E831"/>
    <mergeCell ref="C832:K832"/>
    <mergeCell ref="C834:C837"/>
    <mergeCell ref="D834:K834"/>
    <mergeCell ref="D835:E835"/>
    <mergeCell ref="F835:K835"/>
    <mergeCell ref="D836:E836"/>
    <mergeCell ref="F836:K836"/>
    <mergeCell ref="D837:E837"/>
    <mergeCell ref="F837:K837"/>
    <mergeCell ref="F892:K892"/>
    <mergeCell ref="F893:K893"/>
    <mergeCell ref="F909:K909"/>
    <mergeCell ref="D939:K939"/>
    <mergeCell ref="D940:E940"/>
    <mergeCell ref="F940:K940"/>
    <mergeCell ref="D941:E941"/>
    <mergeCell ref="F941:K941"/>
    <mergeCell ref="D942:E942"/>
    <mergeCell ref="F942:K942"/>
    <mergeCell ref="D906:K906"/>
    <mergeCell ref="D899:K899"/>
    <mergeCell ref="F857:K857"/>
    <mergeCell ref="F858:K858"/>
    <mergeCell ref="D860:K860"/>
    <mergeCell ref="D861:E861"/>
    <mergeCell ref="F861:K861"/>
    <mergeCell ref="D862:E862"/>
    <mergeCell ref="F862:K862"/>
    <mergeCell ref="D908:K908"/>
    <mergeCell ref="D909:E909"/>
    <mergeCell ref="F1286:K1286"/>
    <mergeCell ref="D1222:E1222"/>
    <mergeCell ref="H1222:K1222"/>
    <mergeCell ref="E1226:K1226"/>
    <mergeCell ref="D1014:E1014"/>
    <mergeCell ref="F1014:K1014"/>
    <mergeCell ref="D894:E894"/>
    <mergeCell ref="H894:K894"/>
    <mergeCell ref="D946:E946"/>
    <mergeCell ref="H1256:K1256"/>
    <mergeCell ref="F1221:K1221"/>
    <mergeCell ref="D1256:E1256"/>
    <mergeCell ref="D1072:E1072"/>
    <mergeCell ref="D1142:E1142"/>
    <mergeCell ref="D1144:E1144"/>
    <mergeCell ref="D1145:K1145"/>
    <mergeCell ref="E950:K950"/>
    <mergeCell ref="D951:K951"/>
    <mergeCell ref="F1065:K1065"/>
    <mergeCell ref="D1066:E1066"/>
    <mergeCell ref="E956:F956"/>
    <mergeCell ref="F970:K970"/>
    <mergeCell ref="D975:E975"/>
    <mergeCell ref="D988:E988"/>
    <mergeCell ref="E904:F904"/>
    <mergeCell ref="F912:K912"/>
    <mergeCell ref="F911:K911"/>
    <mergeCell ref="D910:E910"/>
    <mergeCell ref="D1041:K1041"/>
    <mergeCell ref="D1010:K1010"/>
    <mergeCell ref="D1011:K1011"/>
    <mergeCell ref="D1217:E1217"/>
    <mergeCell ref="E84:K84"/>
    <mergeCell ref="C26:K26"/>
    <mergeCell ref="C28:K28"/>
    <mergeCell ref="F1185:K1185"/>
    <mergeCell ref="F1186:K1186"/>
    <mergeCell ref="F1187:K1187"/>
    <mergeCell ref="F1219:K1219"/>
    <mergeCell ref="F1220:K1220"/>
    <mergeCell ref="E184:K184"/>
    <mergeCell ref="E159:K159"/>
    <mergeCell ref="F863:K863"/>
    <mergeCell ref="F864:K864"/>
    <mergeCell ref="D869:E869"/>
    <mergeCell ref="D870:K870"/>
    <mergeCell ref="F883:G883"/>
    <mergeCell ref="I883:J883"/>
    <mergeCell ref="D884:E884"/>
    <mergeCell ref="C885:K885"/>
    <mergeCell ref="C887:C890"/>
    <mergeCell ref="D887:K887"/>
    <mergeCell ref="D888:E888"/>
    <mergeCell ref="F888:K888"/>
    <mergeCell ref="D889:E889"/>
    <mergeCell ref="F889:K889"/>
    <mergeCell ref="D989:K989"/>
    <mergeCell ref="D890:E890"/>
    <mergeCell ref="F890:K890"/>
    <mergeCell ref="F910:K910"/>
    <mergeCell ref="C939:C942"/>
    <mergeCell ref="F918:K918"/>
    <mergeCell ref="D1012:K1012"/>
    <mergeCell ref="F891:K891"/>
    <mergeCell ref="M86:P86"/>
    <mergeCell ref="M110:P110"/>
    <mergeCell ref="M111:P111"/>
    <mergeCell ref="M135:P135"/>
    <mergeCell ref="M527:Q527"/>
    <mergeCell ref="M278:P278"/>
    <mergeCell ref="M279:Q279"/>
    <mergeCell ref="M310:Q310"/>
    <mergeCell ref="M311:Q311"/>
    <mergeCell ref="M346:Q346"/>
    <mergeCell ref="M347:Q347"/>
    <mergeCell ref="M418:P418"/>
    <mergeCell ref="M419:Q419"/>
    <mergeCell ref="M454:Q454"/>
    <mergeCell ref="M455:Q455"/>
    <mergeCell ref="M490:Q490"/>
    <mergeCell ref="M491:Q491"/>
    <mergeCell ref="M526:Q526"/>
    <mergeCell ref="M252:P252"/>
    <mergeCell ref="M274:P274"/>
    <mergeCell ref="M275:P275"/>
    <mergeCell ref="M495:Q495"/>
  </mergeCells>
  <phoneticPr fontId="3" type="noConversion"/>
  <dataValidations xWindow="663" yWindow="594" count="10">
    <dataValidation type="list" allowBlank="1" showInputMessage="1" showErrorMessage="1" promptTitle="PRIOR YEAR" prompt="Choose from drop down list" sqref="H1001 H1293 H844 H897 H1191 H1053 H1105 H1157 H949 H791 H685 H632 H596 H560 H738 H272 H30 H1259 H488 H308 H344 H524 H1225 H380 H416 H452" xr:uid="{00000000-0002-0000-0100-000000000000}">
      <formula1>"2022, 2021, 2020, 2019"</formula1>
    </dataValidation>
    <dataValidation type="list" allowBlank="1" showInputMessage="1" showErrorMessage="1" promptTitle="MOST RECENT YEAR" prompt="Choose from drop down list_x000a_" sqref="K949 K1293 K1259 K1157 K1191 K1225 K1053 K791 K844 K738 K685 K632 K416 K1001 K272 K560 K308 K344 K452 K488 K524 K596 K380 K1105 K897 K30" xr:uid="{00000000-0002-0000-0100-000001000000}">
      <formula1>"2023, 2022, 2021, 2020"</formula1>
    </dataValidation>
    <dataValidation type="list" allowBlank="1" showInputMessage="1" showErrorMessage="1" sqref="F1117:F1118 F1318:F1320 F1148:F1150 F915:F916 F909:F910 F940:F942 F967:F968 F961:F962 F992:F994 F1019:F1020 F1013:F1014 F1044:F1046 F1071:F1072 F1065:F1066 F1096:F1098 F1123:F1124 F1182:F1184 F1216:F1218 F1250:F1252 F1284:F1286 F888:F890 F855:F856 F861:F862 F835:F837 F802:F803 F808:F809 F782:F784 F749:F750 F755:F756 F729:F731 F696:F697 F702:F703 F676:F678 F463:F464 F469:F470 F289:F290 F283:F284 F263:F265 F225:F227 F239:F241 F299:F301 F479:F481 F100:F102 F75:F77 F62:F64 F45:F47 F213:F215 F325:F326 F319:F320 F335:F337 F361:F362 F355:F356 F371:F373 F397:F398 F391:F392 F407:F409 F433:F434 F427:F428 F443:F445 F499:F500 F505:F506 F515:F517 F535:F536 F541:F542 F551:F553 F571:F572 F577:F578 F587:F589 F607:F608 F613:F614 F623:F625 F125:F127 F150:F152 F175:F177 F200:F202 F643:F644 F649:F650" xr:uid="{00000000-0002-0000-0100-000002000000}">
      <formula1>"YES, NO"</formula1>
    </dataValidation>
    <dataValidation type="decimal" allowBlank="1" showInputMessage="1" showErrorMessage="1" error="Value must be between 0 - 100%" sqref="F1175:F1176 K987 F935 H935 K1039 F987 H987 K1091 F1039 H1039 K1143 F1091 H1091 K883 F1143 H1143 H1175 I1175:I1176 F1209:F1210 H1209 I1209:I1210 F1243:F1244 H1243 I1243:I1244 F1277:F1278 H1277 I1277:I1278 F1311:F1312 H1311 I1311:I1312 F883 H883:I883 K830 F830 H830:I830 K777 F777 H777:I777 K724 F724 H724:I724 K671 F671 H671:I671 K935" xr:uid="{00000000-0002-0000-0100-000003000000}">
      <formula1>0</formula1>
      <formula2>1</formula2>
    </dataValidation>
    <dataValidation type="decimal" showInputMessage="1" showErrorMessage="1" error="Value must be between 0 - 100%" sqref="K1243 K1277 K1311 K1175 K1209" xr:uid="{00000000-0002-0000-0100-000004000000}">
      <formula1>0</formula1>
      <formula2>100</formula2>
    </dataValidation>
    <dataValidation type="decimal" allowBlank="1" showInputMessage="1" showErrorMessage="1" error="Value must be between 0 - 100%" sqref="H1176 K1244 H1210 K1278 H1244 K1312 H1278 K1176 H1312 K1210" xr:uid="{00000000-0002-0000-0100-000005000000}">
      <formula1>0</formula1>
      <formula2>100</formula2>
    </dataValidation>
    <dataValidation type="whole" operator="greaterThan" allowBlank="1" showInputMessage="1" showErrorMessage="1" sqref="E82 E69 E107 E132 E157 E182" xr:uid="{00000000-0002-0000-0100-000006000000}">
      <formula1>0</formula1>
    </dataValidation>
    <dataValidation type="list" allowBlank="1" showInputMessage="1" showErrorMessage="1" promptTitle="YES or NO" prompt="Indicate &quot;YES&quot; if this is a Freddie Mac loan or a Loan that will follow Freddie Mac Guidelines (all Ownership % factors will apply in the Corporate Return Section)" sqref="F25" xr:uid="{00000000-0002-0000-0100-000008000000}">
      <formula1>"YES, NO"</formula1>
    </dataValidation>
    <dataValidation allowBlank="1" showInputMessage="1" sqref="E84:K84" xr:uid="{00000000-0002-0000-0100-00000A000000}"/>
    <dataValidation type="list" allowBlank="1" showInputMessage="1" showErrorMessage="1" promptTitle="YES or NO" prompt="Indicate &quot;YES&quot; if this is a Freddie Mac loan or a loan that will follow Freddie Mac Guidelines (all Ownership % factors will apply in the Corporate Return Section)._x000a_" sqref="F24:G24" xr:uid="{FEDAA0FB-D29A-4461-AEDD-FFAF74CA3C10}">
      <formula1>"YES, NO"</formula1>
    </dataValidation>
  </dataValidations>
  <hyperlinks>
    <hyperlink ref="I24:K24" location="'AMITRAC Guidance &amp; Help'!D293" display="Click here for guidance." xr:uid="{00000000-0004-0000-0100-000001000000}"/>
    <hyperlink ref="E35:E38" location="'AMITRAC Guidance &amp; Help'!A1" display="click here for guidance" xr:uid="{00000000-0004-0000-0100-000004000000}"/>
    <hyperlink ref="D461:K461" location="'AMITRAC Guidance &amp; Help'!D182" display="Click here for guidance." xr:uid="{00000000-0004-0000-0100-00004D000000}"/>
    <hyperlink ref="D281:K281" location="'AMITRAC Guidance &amp; Help'!D156" display="Click here for guidance." xr:uid="{00000000-0004-0000-0100-00004E000000}"/>
    <hyperlink ref="H248" r:id="rId1" display="click here to see rental calculator options" xr:uid="{00000000-0004-0000-0100-000050000000}"/>
    <hyperlink ref="D959:K959" location="'AMITRAC Guidance &amp; Help'!D247" display="Click here for guidance." xr:uid="{00000000-0004-0000-0100-000061000000}"/>
    <hyperlink ref="D1011:K1011" location="'AMITRAC Guidance &amp; Help'!D247" display="Click here for guidance." xr:uid="{00000000-0004-0000-0100-000074000000}"/>
    <hyperlink ref="D1063:K1063" location="'AMITRAC Guidance &amp; Help'!D247" display="Click here for guidance." xr:uid="{00000000-0004-0000-0100-000087000000}"/>
    <hyperlink ref="D317:K317" location="'Tax Return Cash Flow'!D156" display="Click here for guidance." xr:uid="{00000000-0004-0000-0100-0000A5000000}"/>
    <hyperlink ref="D353:K353" location="'AMITRAC Guidance &amp; Help'!D156" display="Click here for guidance." xr:uid="{00000000-0004-0000-0100-0000AE000000}"/>
    <hyperlink ref="D389:K389" location="'AMITRAC Guidance &amp; Help'!D156" display="Click here for guidance." xr:uid="{00000000-0004-0000-0100-0000B7000000}"/>
    <hyperlink ref="D425:K425" location="'AMITRAC Guidance &amp; Help'!D156" display="Click here for guidance." xr:uid="{00000000-0004-0000-0100-0000C0000000}"/>
    <hyperlink ref="D497:K497" location="'AMITRAC Guidance &amp; Help'!D182" display="Click here for guidance.." xr:uid="{00000000-0004-0000-0100-0000C8000000}"/>
    <hyperlink ref="D533:K533" location="'AMITRAC Guidance &amp; Help'!D182" display="Click here for guidance." xr:uid="{00000000-0004-0000-0100-0000D1000000}"/>
    <hyperlink ref="D569:K569" location="'AMITRAC Guidance &amp; Help'!D182" display="Click here for guidance.." xr:uid="{00000000-0004-0000-0100-0000DA000000}"/>
    <hyperlink ref="D605:K605" location="'AMITRAC Guidance &amp; Help'!D182" display="Click here for guidance.." xr:uid="{00000000-0004-0000-0100-0000E3000000}"/>
    <hyperlink ref="E671" location="'AMITRAC Guidance &amp; Help'!B232" display="click here for guidance" xr:uid="{00000000-0004-0000-0100-00006E010000}"/>
    <hyperlink ref="D641:K641" location="'AMITRAC Guidance &amp; Help'!D206" display="Click here for guidance." xr:uid="{00000000-0004-0000-0100-00006F010000}"/>
    <hyperlink ref="D694:K694" location="'AMITRAC Guidance &amp; Help'!D206" display="Click here for guidance." xr:uid="{00000000-0004-0000-0100-000096010000}"/>
    <hyperlink ref="D747:K747" location="'AMITRAC Guidance &amp; Help'!D206" display="Click here for guidance." xr:uid="{00000000-0004-0000-0100-0000AB010000}"/>
    <hyperlink ref="D800:K800" location="'AMITRAC Guidance &amp; Help'!D206" display="Click here for guidance." xr:uid="{00000000-0004-0000-0100-0000C0010000}"/>
    <hyperlink ref="D853:K853" location="'AMITRAC Guidance &amp; Help'!D206" display="Click here for guidance." xr:uid="{00000000-0004-0000-0100-0000D5010000}"/>
    <hyperlink ref="H248:K248" r:id="rId2" display="click here to see rental calculator options" xr:uid="{00000000-0004-0000-0100-0000D8010000}"/>
    <hyperlink ref="C12:K12" location="'AMITRAC Guidance &amp; Help'!C324" display="Before you can use the AMITRAC, you must make it a Trusted Document.  Click here for instructions to unblock macros." xr:uid="{FB25732B-70B6-4308-B494-6111611B19A2}"/>
    <hyperlink ref="E30" location="'AMITRAC Guidance &amp; Help'!D10" display="Click here for section guidance." xr:uid="{EA3647FD-169E-4C69-90EB-38997784A6B8}"/>
    <hyperlink ref="E53" location="'AMITRAC Guidance &amp; Help'!D10" display="Click here for section guidance." xr:uid="{F7132231-C6EB-4347-B0FD-4392C91A742A}"/>
    <hyperlink ref="E70" location="'AMITRAC Guidance &amp; Help'!D10" display="Click here for section guidance." xr:uid="{A8801252-290C-414D-83C8-B35ACB52416A}"/>
    <hyperlink ref="E83" location="'AMITRAC Guidance &amp; Help'!D10" display="Click here for section guidance." xr:uid="{0F6210C8-13DB-444A-B7D3-B915AF773F83}"/>
    <hyperlink ref="E108" location="'AMITRAC Guidance &amp; Help'!D10" display="Click here for section guidance." xr:uid="{A6708156-2F2C-478C-89C6-0BDF929C7DBE}"/>
    <hyperlink ref="E133" location="'AMITRAC Guidance &amp; Help'!D10" display="Click here for section guidance." xr:uid="{C699E199-3790-4A9C-8652-CDFF4D51C8DB}"/>
    <hyperlink ref="E158" location="'AMITRAC Guidance &amp; Help'!D10" display="Click here for section guidance." xr:uid="{E56E41CB-2380-4C19-A50D-05F2F71EDACA}"/>
    <hyperlink ref="E183" location="'AMITRAC Guidance &amp; Help'!D10" display="Click here for section guidance." xr:uid="{B19A67D3-64FB-4380-9C8B-4D7B52DD436E}"/>
    <hyperlink ref="E208" location="'AMITRAC Guidance &amp; Help'!D10" display="Click here for section guidance." xr:uid="{19A972D9-D925-4437-B3ED-A57C702744E4}"/>
    <hyperlink ref="E221" location="'AMITRAC Guidance &amp; Help'!D10" display="Click here for section guidance." xr:uid="{A9458013-F931-4563-8560-AF15EFEDF027}"/>
    <hyperlink ref="E233" location="'AMITRAC Guidance &amp; Help'!D10" display="Click here for section guidance." xr:uid="{5968176D-7F0D-4D54-AEAF-25B09F34C419}"/>
    <hyperlink ref="E250" location="'AMITRAC Guidance &amp; Help'!D10" display="Click here for section guidance." xr:uid="{28E0ABD6-681E-4EBC-92D3-0E8BACAF1C28}"/>
    <hyperlink ref="E272" location="'AMITRAC Guidance &amp; Help'!D10" display="Click here for section guidance." xr:uid="{C546E571-ADA1-455E-B260-5D9851C0415D}"/>
    <hyperlink ref="E308" location="'AMITRAC Guidance &amp; Help'!D10" display="Click here for section guidance." xr:uid="{670688EE-B53F-4F07-B243-7A396CFCB7DF}"/>
    <hyperlink ref="E344" location="'AMITRAC Guidance &amp; Help'!D10" display="Click here for section guidance." xr:uid="{BDD01976-1808-47F7-9FB5-1BE09AD671C6}"/>
    <hyperlink ref="E380" location="'AMITRAC Guidance &amp; Help'!D10" display="Click here for section guidance." xr:uid="{C4A63FBA-61E8-4D45-B64D-A294DD364EF1}"/>
    <hyperlink ref="E416" location="'AMITRAC Guidance &amp; Help'!D10" display="Click here for section guidance." xr:uid="{621F0AC7-E45B-47B7-94B9-E6BAFC627840}"/>
    <hyperlink ref="E452" location="'AMITRAC Guidance &amp; Help'!D10" display="Click here for section guidance." xr:uid="{35E4C4AB-90C9-447F-AD7F-6C15A42976D4}"/>
    <hyperlink ref="E488" location="'AMITRAC Guidance &amp; Help'!D10" display="Click here for section guidance." xr:uid="{1B0EA35F-A5EE-458B-84F4-FEFB7FFFD24A}"/>
    <hyperlink ref="E524" location="'AMITRAC Guidance &amp; Help'!D10" display="Click here for section guidance." xr:uid="{66C46364-1891-48E4-B94A-57CD2FDBF7C6}"/>
    <hyperlink ref="E560" location="'AMITRAC Guidance &amp; Help'!D10" display="Click here for section guidance." xr:uid="{5EE5D67A-5A48-4D95-B951-15307A0510E0}"/>
    <hyperlink ref="E596" location="'AMITRAC Guidance &amp; Help'!D10" display="Click here for section guidance." xr:uid="{CC2EB86C-4D23-4504-BBAE-24BBE33D2D94}"/>
    <hyperlink ref="E632" location="'AMITRAC Guidance &amp; Help'!D10" display="Click here for section guidance." xr:uid="{A5202CBC-308B-41A0-B409-86F7D4979AE0}"/>
    <hyperlink ref="E685" location="'AMITRAC Guidance &amp; Help'!D10" display="Click here for section guidance." xr:uid="{01BEC9D7-8DAF-4323-82AF-C1A9D8E4DF1D}"/>
    <hyperlink ref="E738" location="'AMITRAC Guidance &amp; Help'!D10" display="Click here for section guidance." xr:uid="{D4A4A1FD-2A43-4560-95B9-9E52D6A0CDB5}"/>
    <hyperlink ref="E791" location="'AMITRAC Guidance &amp; Help'!D10" display="Click here for section guidance." xr:uid="{68ADAA35-2032-43D7-AE68-84E0D483F0DB}"/>
    <hyperlink ref="E844" location="'AMITRAC Guidance &amp; Help'!D10" display="Click here for section guidance." xr:uid="{B9BA7207-D3B5-42E4-AF43-9FA1BF08B55B}"/>
    <hyperlink ref="E897" location="'AMITRAC Guidance &amp; Help'!D10" display="Click here for section guidance." xr:uid="{127335F3-6DE3-436C-90F5-3ED2F0EA3C11}"/>
    <hyperlink ref="E949" location="'AMITRAC Guidance &amp; Help'!D10" display="Click here for section guidance." xr:uid="{811C751F-D4F9-4F0F-9E6F-F30645576DB7}"/>
    <hyperlink ref="E1001" location="'AMITRAC Guidance &amp; Help'!D10" display="Click here for section guidance." xr:uid="{EE04AE7C-77C1-4715-8C22-7BCA88E15C2C}"/>
    <hyperlink ref="E1053" location="'AMITRAC Guidance &amp; Help'!D10" display="Click here for section guidance." xr:uid="{FFB69F19-D079-4ECA-B517-2C9E7A93E000}"/>
    <hyperlink ref="E1105" location="'AMITRAC Guidance &amp; Help'!D10" display="Click here for section guidance." xr:uid="{22A257A6-F57A-44F7-9BD4-02352FF1F1AD}"/>
    <hyperlink ref="E1157" location="'AMITRAC Guidance &amp; Help'!D10" display="Click here for section guidance." xr:uid="{BE12E487-3CAB-4991-BBF2-5D7892DFAF78}"/>
    <hyperlink ref="E1191" location="'AMITRAC Guidance &amp; Help'!D10" display="Click here for section guidance." xr:uid="{B16B74BA-754B-4CF8-9D3B-5B400797F0F2}"/>
    <hyperlink ref="E1225" location="'AMITRAC Guidance &amp; Help'!D10" display="Click here for section guidance." xr:uid="{9AF4436E-9E42-4E7E-BBE9-7D21FF9112B1}"/>
    <hyperlink ref="E1259" location="'AMITRAC Guidance &amp; Help'!D10" display="Click here for section guidance." xr:uid="{5A0B8283-ACD4-4009-BA45-0B781AAE2FBE}"/>
    <hyperlink ref="E1293" location="'AMITRAC Guidance &amp; Help'!D10" display="Click here for section guidance." xr:uid="{B499D853-6FBC-46AA-BFF4-BD2E7AAE2A51}"/>
    <hyperlink ref="E53:F53" location="'AMITRAC Guidance &amp; Help'!D52" display="Click here for section guidance." xr:uid="{80A4B1AA-EDB9-4A68-A7AE-E09D57DDB653}"/>
    <hyperlink ref="E70:F70" location="'AMITRAC Guidance &amp; Help'!D69" display="Click here for section guidance." xr:uid="{024E1339-0903-4966-B347-BD373F4AA3D0}"/>
    <hyperlink ref="E83:F83" location="'AMITRAC Guidance &amp; Help'!D76" display="Click here for section guidance." xr:uid="{9CD8CEFC-452C-44D7-BD0D-ACF91BEDAEAD}"/>
    <hyperlink ref="E108:F108" location="'AMITRAC Guidance &amp; Help'!D76" display="Click here for section guidance." xr:uid="{FE0C7239-2AEF-4EBC-BBDE-840136D08210}"/>
    <hyperlink ref="E133:F133" location="'AMITRAC Guidance &amp; Help'!D76" display="Click here for section guidance." xr:uid="{A7CE1763-12E2-4CC8-8301-28546437378E}"/>
    <hyperlink ref="E158:F158" location="'AMITRAC Guidance &amp; Help'!D76" display="Click here for section guidance." xr:uid="{43659A45-B137-4368-A55E-FA01C410974F}"/>
    <hyperlink ref="E183:F183" location="'AMITRAC Guidance &amp; Help'!D76" display="Click here for section guidance." xr:uid="{94E7F6A2-30BF-446D-9F8E-7BC6AAD3D880}"/>
    <hyperlink ref="E208:F208" location="'AMITRAC Guidance &amp; Help'!D109" display="Click here for section guidance." xr:uid="{9340DB8D-AB28-4350-BED8-6557141CEF9D}"/>
    <hyperlink ref="E221:F221" location="'AMITRAC Guidance &amp; Help'!D116" display="Click here for section guidance." xr:uid="{A228D311-3A0E-4C12-BDA3-1F072D9B2854}"/>
    <hyperlink ref="E233:F233" location="'AMITRAC Guidance &amp; Help'!D122" display="Click here for section guidance." xr:uid="{E878BCB1-FE3A-4E77-96D2-B7AF7E479C37}"/>
    <hyperlink ref="E250:F250" location="'AMITRAC Guidance &amp; Help'!D132" display="Click here for section guidance." xr:uid="{3831CAB9-2DEC-4086-9E14-032701B71C8E}"/>
    <hyperlink ref="E272:F272" location="'AMITRAC Guidance &amp; Help'!D147" display="Click here for section guidance." xr:uid="{4E4FC440-D75B-490C-8E58-60AC1EB3F3AE}"/>
    <hyperlink ref="E308:F308" location="'AMITRAC Guidance &amp; Help'!D147" display="Click here for section guidance." xr:uid="{24C6994E-8473-4A24-AA61-0502F71FF498}"/>
    <hyperlink ref="E344:F344" location="'AMITRAC Guidance &amp; Help'!D147" display="Click here for section guidance." xr:uid="{02F3EA9C-D5A4-430B-AC11-1A8E4CE673B9}"/>
    <hyperlink ref="E380:F380" location="'AMITRAC Guidance &amp; Help'!D147" display="Click here for section guidance." xr:uid="{DA8F5FF8-D57E-4B12-80A2-B96EF259007C}"/>
    <hyperlink ref="E416:F416" location="'AMITRAC Guidance &amp; Help'!D147" display="Click here for section guidance." xr:uid="{CC626C24-3358-432B-AEF8-A61C79B616AA}"/>
    <hyperlink ref="E452:F452" location="'AMITRAC Guidance &amp; Help'!D171" display="Click here for section guidance." xr:uid="{0FB7A61B-0F72-44A0-9B0A-D0D9A29646D1}"/>
    <hyperlink ref="E488:F488" location="'AMITRAC Guidance &amp; Help'!D171" display="Click here for section guidance." xr:uid="{F304D4CF-F9C8-47AA-AA7D-92E3F44D1554}"/>
    <hyperlink ref="E524:F524" location="'AMITRAC Guidance &amp; Help'!D171" display="Click here for section guidance." xr:uid="{B536ECE5-5FB9-4CAB-8202-4DCB2C766956}"/>
    <hyperlink ref="E560:F560" location="'AMITRAC Guidance &amp; Help'!D171" display="Click here for section guidance." xr:uid="{E77BD8A9-7767-4261-B382-2C41A875315C}"/>
    <hyperlink ref="E596:F596" location="'AMITRAC Guidance &amp; Help'!D171" display="Click here for section guidance." xr:uid="{21AEC5AC-CC56-4CDA-8214-3D1B24D9E278}"/>
    <hyperlink ref="E632:F632" location="'AMITRAC Guidance &amp; Help'!D194" display="Click here for section guidance." xr:uid="{CCB2092F-20C6-40C0-9C67-89E8841130A6}"/>
    <hyperlink ref="E685:F685" location="'AMITRAC Guidance &amp; Help'!D194" display="Click here for section guidance." xr:uid="{FC72D4B5-62CB-4985-84F5-F3D13B208BF1}"/>
    <hyperlink ref="E738:F738" location="'AMITRAC Guidance &amp; Help'!D194" display="Click here for section guidance." xr:uid="{D7BD0426-D892-4000-A491-84A31A9C9079}"/>
    <hyperlink ref="E791:F791" location="'AMITRAC Guidance &amp; Help'!D194" display="Click here for section guidance." xr:uid="{8F421511-0A7A-4858-83A1-D82FFCD52EF1}"/>
    <hyperlink ref="E844:F844" location="'AMITRAC Guidance &amp; Help'!D194" display="Click here for section guidance." xr:uid="{07A3CEB9-EDCA-4495-8BF8-A2E9F321A9EB}"/>
    <hyperlink ref="E897:F897" location="'AMITRAC Guidance &amp; Help'!D237" display="Click here for section guidance." xr:uid="{77848F18-B38F-4D0F-A5BC-2696E3CD9C4D}"/>
    <hyperlink ref="E949:F949" location="'AMITRAC Guidance &amp; Help'!D237" display="Click here for section guidance." xr:uid="{4AD8A588-FFD6-491A-A018-40E20A03C193}"/>
    <hyperlink ref="E1001:F1001" location="'AMITRAC Guidance &amp; Help'!D237" display="Click here for section guidance." xr:uid="{6A439492-E1D0-4BE5-9AE6-3CB54C55D29F}"/>
    <hyperlink ref="E1053:F1053" location="'AMITRAC Guidance &amp; Help'!D237" display="Click here for section guidance." xr:uid="{90F54243-269A-4FCB-A21F-2A834567A0C4}"/>
    <hyperlink ref="E1105:F1105" location="'AMITRAC Guidance &amp; Help'!D237" display="Click here for section guidance." xr:uid="{99CF7233-2803-403D-B842-8CF88ACFBFC5}"/>
    <hyperlink ref="E1157:F1157" location="'AMITRAC Guidance &amp; Help'!D273" display="Click here for section guidance." xr:uid="{AE5DE669-7E59-4BAE-BA15-5A5DAFB5DCDD}"/>
    <hyperlink ref="E1191:F1191" location="'AMITRAC Guidance &amp; Help'!D273" display="Click here for section guidance." xr:uid="{271DA642-2FBD-4FCE-96C9-96A54FBD957F}"/>
    <hyperlink ref="E1225:F1225" location="'AMITRAC Guidance &amp; Help'!D273" display="Click here for section guidance." xr:uid="{367F7117-EA6B-4811-8FE1-4E37750ECDD3}"/>
    <hyperlink ref="E1259:F1259" location="'AMITRAC Guidance &amp; Help'!D273" display="Click here for section guidance." xr:uid="{BE7C9879-2AB5-41DA-AB02-A35FAC6F95B6}"/>
    <hyperlink ref="E1293:F1293" location="'AMITRAC Guidance &amp; Help'!D273" display="Click here for section guidance." xr:uid="{45583663-F1D4-49DA-B70E-721ACDBEB53E}"/>
    <hyperlink ref="E30:F30" location="'AMITRAC Guidance &amp; Help'!D8" display="Click here for section guidance." xr:uid="{DDC748EC-F50A-4986-9E11-A1B294A633EB}"/>
    <hyperlink ref="D907:K907" location="'AMITRAC Guidance &amp; Help'!D247" display="Click here for guidance." xr:uid="{1C90D367-0973-491A-ABFD-7108B0BD1978}"/>
    <hyperlink ref="D1115:K1115" location="'AMITRAC Guidance &amp; Help'!D247" display="Click here for guidance." xr:uid="{CE575E29-01E2-4A0F-8EB9-E1651AE86772}"/>
    <hyperlink ref="E117" location="'AMITRAC Guidance &amp; Help'!D87" display="Click here for guidance." xr:uid="{00000000-0004-0000-0100-000038010000}"/>
    <hyperlink ref="E92" location="'AMITRAC Guidance &amp; Help'!D87" display="Click here for guidance." xr:uid="{18F88B91-3CCF-4EB6-A7EE-A06EC0F4D568}"/>
    <hyperlink ref="E56" location="'AMITRAC Guidance &amp; Help'!D87" display="Click here for guidance." xr:uid="{B22ADC81-4884-4C6B-95A6-0243F59539B5}"/>
    <hyperlink ref="E142" location="'AMITRAC Guidance &amp; Help'!D87" display="Click here for guidance." xr:uid="{55A281C0-6C7A-4DFB-9C02-2CF87CC58C8F}"/>
    <hyperlink ref="E167" location="'AMITRAC Guidance &amp; Help'!D87" display="Click here for guidance." xr:uid="{DE84B816-0BD6-4557-99E1-87C98F988DAF}"/>
    <hyperlink ref="E192" location="'AMITRAC Guidance &amp; Help'!D87" display="Click here for guidance." xr:uid="{1D3FC298-A622-40C3-8B6E-A1C8B42A739F}"/>
  </hyperlinks>
  <printOptions horizontalCentered="1"/>
  <pageMargins left="0.15" right="0.15" top="0.2" bottom="0.2" header="0.3" footer="0.1"/>
  <pageSetup scale="81" fitToHeight="0" orientation="portrait" cellComments="atEnd" r:id="rId3"/>
  <headerFooter alignWithMargins="0">
    <oddFooter>&amp;C&amp;"Arial,Regular"&amp;8© 2024 Arch Mortgage Insurance Company&amp;R&amp;8&amp;P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C1:M322"/>
  <sheetViews>
    <sheetView showGridLines="0" showRowColHeaders="0" zoomScale="120" zoomScaleNormal="120" workbookViewId="0">
      <selection activeCell="C104" sqref="C104:E104"/>
    </sheetView>
  </sheetViews>
  <sheetFormatPr defaultRowHeight="12.3"/>
  <cols>
    <col min="1" max="1" width="1.85546875" customWidth="1"/>
    <col min="2" max="2" width="4.37890625" customWidth="1"/>
    <col min="3" max="3" width="8.76171875" style="15"/>
    <col min="4" max="4" width="81.85546875" style="14" customWidth="1"/>
    <col min="5" max="5" width="42.76171875" style="16" customWidth="1"/>
    <col min="6" max="7" width="8.76171875" hidden="1" customWidth="1"/>
    <col min="8" max="8" width="17.140625" customWidth="1"/>
    <col min="9" max="12" width="9.234375" customWidth="1"/>
  </cols>
  <sheetData>
    <row r="1" spans="3:12">
      <c r="C1" s="33"/>
    </row>
    <row r="2" spans="3:12">
      <c r="C2" s="32"/>
    </row>
    <row r="6" spans="3:12" ht="20.100000000000001">
      <c r="C6" s="20"/>
      <c r="D6" s="1259" t="s">
        <v>218</v>
      </c>
      <c r="E6" s="925"/>
      <c r="F6" s="6"/>
      <c r="G6" s="6"/>
      <c r="H6" s="6"/>
    </row>
    <row r="7" spans="3:12">
      <c r="C7" s="20"/>
      <c r="D7" s="34"/>
      <c r="F7" s="23"/>
      <c r="G7" s="23"/>
      <c r="H7" s="23"/>
    </row>
    <row r="8" spans="3:12" s="649" customFormat="1" ht="15" customHeight="1">
      <c r="C8" s="1266" t="s">
        <v>547</v>
      </c>
      <c r="D8" s="1267"/>
      <c r="E8" s="1268"/>
    </row>
    <row r="9" spans="3:12" s="649" customFormat="1" ht="15" customHeight="1">
      <c r="C9" s="1269" t="s">
        <v>219</v>
      </c>
      <c r="D9" s="1270"/>
      <c r="E9" s="1271"/>
      <c r="F9" s="30"/>
      <c r="G9" s="30"/>
      <c r="H9" s="30"/>
      <c r="I9" s="30"/>
      <c r="J9" s="30"/>
      <c r="K9" s="837"/>
      <c r="L9" s="837"/>
    </row>
    <row r="10" spans="3:12" s="649" customFormat="1" ht="13.15" customHeight="1">
      <c r="C10" s="1278" t="s">
        <v>220</v>
      </c>
      <c r="D10" s="1272" t="s">
        <v>673</v>
      </c>
      <c r="E10" s="1273"/>
    </row>
    <row r="11" spans="3:12" s="649" customFormat="1" ht="25.9" customHeight="1">
      <c r="C11" s="1279"/>
      <c r="D11" s="1274" t="s">
        <v>221</v>
      </c>
      <c r="E11" s="1275"/>
    </row>
    <row r="12" spans="3:12" s="649" customFormat="1" ht="30.6" customHeight="1">
      <c r="C12" s="1279"/>
      <c r="D12" s="1276" t="s">
        <v>674</v>
      </c>
      <c r="E12" s="1277"/>
    </row>
    <row r="13" spans="3:12" s="649" customFormat="1" ht="15" customHeight="1">
      <c r="C13" s="1279"/>
      <c r="D13" s="1276" t="s">
        <v>675</v>
      </c>
      <c r="E13" s="1277"/>
    </row>
    <row r="14" spans="3:12" s="649" customFormat="1" ht="30" customHeight="1">
      <c r="C14" s="1280"/>
      <c r="D14" s="1276" t="s">
        <v>792</v>
      </c>
      <c r="E14" s="1277"/>
    </row>
    <row r="15" spans="3:12" s="649" customFormat="1" ht="76.5" customHeight="1">
      <c r="C15" s="839" t="s">
        <v>222</v>
      </c>
      <c r="D15" s="840" t="s">
        <v>646</v>
      </c>
      <c r="E15" s="841" t="s">
        <v>573</v>
      </c>
    </row>
    <row r="16" spans="3:12" s="649" customFormat="1" ht="27.75" customHeight="1">
      <c r="C16" s="842" t="s">
        <v>223</v>
      </c>
      <c r="D16" s="843" t="s">
        <v>681</v>
      </c>
      <c r="E16" s="841" t="s">
        <v>573</v>
      </c>
    </row>
    <row r="17" spans="3:5" s="649" customFormat="1" ht="27.75" customHeight="1">
      <c r="C17" s="842" t="s">
        <v>224</v>
      </c>
      <c r="D17" s="844" t="s">
        <v>682</v>
      </c>
      <c r="E17" s="841" t="s">
        <v>573</v>
      </c>
    </row>
    <row r="18" spans="3:5" s="649" customFormat="1">
      <c r="C18" s="842" t="s">
        <v>225</v>
      </c>
      <c r="D18" s="844" t="s">
        <v>226</v>
      </c>
      <c r="E18" s="845"/>
    </row>
    <row r="19" spans="3:5" s="649" customFormat="1">
      <c r="C19" s="846"/>
      <c r="D19" s="847" t="s">
        <v>683</v>
      </c>
      <c r="E19" s="848"/>
    </row>
    <row r="20" spans="3:5" s="649" customFormat="1" ht="13.15" customHeight="1">
      <c r="C20" s="846"/>
      <c r="D20" s="847" t="s">
        <v>227</v>
      </c>
      <c r="E20" s="848"/>
    </row>
    <row r="21" spans="3:5" s="851" customFormat="1">
      <c r="C21" s="849"/>
      <c r="D21" s="847"/>
      <c r="E21" s="850"/>
    </row>
    <row r="22" spans="3:5" s="649" customFormat="1" ht="30" customHeight="1">
      <c r="C22" s="852"/>
      <c r="D22" s="853" t="s">
        <v>661</v>
      </c>
      <c r="E22" s="854"/>
    </row>
    <row r="23" spans="3:5" s="649" customFormat="1">
      <c r="C23" s="846" t="s">
        <v>228</v>
      </c>
      <c r="D23" s="843" t="s">
        <v>229</v>
      </c>
      <c r="E23" s="848"/>
    </row>
    <row r="24" spans="3:5" s="649" customFormat="1">
      <c r="C24" s="846"/>
      <c r="D24" s="847" t="s">
        <v>684</v>
      </c>
      <c r="E24" s="848"/>
    </row>
    <row r="25" spans="3:5" s="649" customFormat="1">
      <c r="C25" s="846"/>
      <c r="D25" s="847" t="s">
        <v>230</v>
      </c>
      <c r="E25" s="848"/>
    </row>
    <row r="26" spans="3:5" s="649" customFormat="1">
      <c r="C26" s="846"/>
      <c r="D26" s="847"/>
      <c r="E26" s="848"/>
    </row>
    <row r="27" spans="3:5" s="649" customFormat="1" ht="24.6">
      <c r="C27" s="852"/>
      <c r="D27" s="853" t="s">
        <v>231</v>
      </c>
      <c r="E27" s="854"/>
    </row>
    <row r="28" spans="3:5" s="649" customFormat="1" ht="65.25" customHeight="1">
      <c r="C28" s="839" t="s">
        <v>232</v>
      </c>
      <c r="D28" s="855" t="s">
        <v>716</v>
      </c>
      <c r="E28" s="841" t="s">
        <v>573</v>
      </c>
    </row>
    <row r="29" spans="3:5" s="649" customFormat="1" ht="15" customHeight="1">
      <c r="C29" s="846" t="s">
        <v>233</v>
      </c>
      <c r="D29" s="843" t="s">
        <v>234</v>
      </c>
      <c r="E29" s="1293" t="s">
        <v>573</v>
      </c>
    </row>
    <row r="30" spans="3:5" s="649" customFormat="1" ht="15" customHeight="1">
      <c r="C30" s="846"/>
      <c r="D30" s="847" t="s">
        <v>685</v>
      </c>
      <c r="E30" s="1294"/>
    </row>
    <row r="31" spans="3:5" s="649" customFormat="1" ht="13.15" customHeight="1">
      <c r="C31" s="842" t="s">
        <v>235</v>
      </c>
      <c r="D31" s="844" t="s">
        <v>236</v>
      </c>
      <c r="E31" s="845"/>
    </row>
    <row r="32" spans="3:5" s="649" customFormat="1" ht="13.15" customHeight="1">
      <c r="C32" s="846"/>
      <c r="D32" s="847" t="s">
        <v>686</v>
      </c>
      <c r="E32" s="848"/>
    </row>
    <row r="33" spans="3:12" s="649" customFormat="1" ht="13.15" customHeight="1">
      <c r="C33" s="846"/>
      <c r="D33" s="847" t="s">
        <v>717</v>
      </c>
      <c r="E33" s="848"/>
    </row>
    <row r="34" spans="3:12" s="649" customFormat="1" ht="12.75" customHeight="1">
      <c r="C34" s="846"/>
      <c r="E34" s="848"/>
    </row>
    <row r="35" spans="3:12" s="649" customFormat="1" ht="27" customHeight="1">
      <c r="C35" s="852"/>
      <c r="D35" s="853" t="s">
        <v>237</v>
      </c>
      <c r="E35" s="854"/>
    </row>
    <row r="36" spans="3:12" s="649" customFormat="1" ht="13.15" customHeight="1">
      <c r="C36" s="846" t="s">
        <v>238</v>
      </c>
      <c r="D36" s="843" t="s">
        <v>239</v>
      </c>
      <c r="E36" s="848"/>
    </row>
    <row r="37" spans="3:12" s="649" customFormat="1" ht="13.15" customHeight="1">
      <c r="C37" s="846"/>
      <c r="D37" s="847" t="s">
        <v>687</v>
      </c>
      <c r="E37" s="848"/>
    </row>
    <row r="38" spans="3:12" s="649" customFormat="1" ht="13.15" customHeight="1">
      <c r="C38" s="846"/>
      <c r="D38" s="847" t="s">
        <v>658</v>
      </c>
      <c r="E38" s="848"/>
    </row>
    <row r="39" spans="3:12" s="649" customFormat="1" ht="13.15" customHeight="1">
      <c r="C39" s="846"/>
      <c r="D39" s="847"/>
      <c r="E39" s="848"/>
    </row>
    <row r="40" spans="3:12" s="649" customFormat="1" ht="26.25" customHeight="1">
      <c r="C40" s="852"/>
      <c r="D40" s="853" t="s">
        <v>240</v>
      </c>
      <c r="E40" s="854"/>
    </row>
    <row r="41" spans="3:12" s="649" customFormat="1" ht="63" customHeight="1">
      <c r="C41" s="839" t="s">
        <v>241</v>
      </c>
      <c r="D41" s="855" t="s">
        <v>718</v>
      </c>
      <c r="E41" s="841" t="s">
        <v>573</v>
      </c>
    </row>
    <row r="42" spans="3:12" s="649" customFormat="1" ht="15" customHeight="1">
      <c r="C42" s="852" t="s">
        <v>242</v>
      </c>
      <c r="D42" s="1286" t="s">
        <v>719</v>
      </c>
      <c r="E42" s="1287"/>
    </row>
    <row r="43" spans="3:12" s="649" customFormat="1" ht="27" customHeight="1">
      <c r="C43" s="857" t="s">
        <v>243</v>
      </c>
      <c r="D43" s="1295" t="s">
        <v>720</v>
      </c>
      <c r="E43" s="1289"/>
    </row>
    <row r="44" spans="3:12" s="649" customFormat="1" ht="15" customHeight="1">
      <c r="C44" s="858" t="s">
        <v>244</v>
      </c>
      <c r="D44" s="859" t="s">
        <v>245</v>
      </c>
      <c r="E44" s="860"/>
    </row>
    <row r="45" spans="3:12" s="649" customFormat="1" ht="15" customHeight="1">
      <c r="C45" s="1263" t="s">
        <v>548</v>
      </c>
      <c r="D45" s="1264"/>
      <c r="E45" s="1265"/>
    </row>
    <row r="46" spans="3:12" s="649" customFormat="1" ht="15" customHeight="1">
      <c r="C46" s="1263" t="s">
        <v>37</v>
      </c>
      <c r="D46" s="1264"/>
      <c r="E46" s="1265"/>
      <c r="F46" s="30"/>
      <c r="G46" s="30"/>
      <c r="H46" s="30"/>
      <c r="I46" s="30"/>
      <c r="J46" s="30"/>
      <c r="K46" s="861"/>
      <c r="L46" s="837"/>
    </row>
    <row r="47" spans="3:12" s="649" customFormat="1" ht="13.15" customHeight="1">
      <c r="C47" s="846"/>
      <c r="D47" s="1274" t="s">
        <v>721</v>
      </c>
      <c r="E47" s="1303"/>
    </row>
    <row r="48" spans="3:12" s="649" customFormat="1" ht="13.15" customHeight="1">
      <c r="C48" s="846"/>
      <c r="D48" s="1304"/>
      <c r="E48" s="1305"/>
    </row>
    <row r="49" spans="3:5" s="649" customFormat="1" ht="39" customHeight="1">
      <c r="C49" s="838" t="s">
        <v>220</v>
      </c>
      <c r="D49" s="1276" t="s">
        <v>246</v>
      </c>
      <c r="E49" s="1307"/>
    </row>
    <row r="50" spans="3:5" s="649" customFormat="1" ht="77.5" customHeight="1">
      <c r="C50" s="846" t="s">
        <v>247</v>
      </c>
      <c r="D50" s="862" t="s">
        <v>722</v>
      </c>
      <c r="E50" s="863" t="s">
        <v>574</v>
      </c>
    </row>
    <row r="51" spans="3:5" s="649" customFormat="1">
      <c r="C51" s="846"/>
      <c r="D51" s="864" t="s">
        <v>723</v>
      </c>
      <c r="E51" s="850"/>
    </row>
    <row r="52" spans="3:5" s="649" customFormat="1">
      <c r="C52" s="852"/>
      <c r="D52" s="865" t="s">
        <v>650</v>
      </c>
      <c r="E52" s="854"/>
    </row>
    <row r="53" spans="3:5" s="649" customFormat="1" ht="15" customHeight="1">
      <c r="C53" s="846"/>
      <c r="D53" s="1281" t="s">
        <v>248</v>
      </c>
      <c r="E53" s="1282"/>
    </row>
    <row r="54" spans="3:5" s="649" customFormat="1" ht="15" customHeight="1">
      <c r="C54" s="846"/>
      <c r="D54" s="1283"/>
      <c r="E54" s="1284"/>
    </row>
    <row r="55" spans="3:5" s="649" customFormat="1" ht="42" customHeight="1">
      <c r="C55" s="858"/>
      <c r="D55" s="1274" t="s">
        <v>249</v>
      </c>
      <c r="E55" s="1284"/>
    </row>
    <row r="56" spans="3:5" s="649" customFormat="1" ht="55" customHeight="1">
      <c r="C56" s="866" t="s">
        <v>220</v>
      </c>
      <c r="D56" s="1276" t="s">
        <v>724</v>
      </c>
      <c r="E56" s="1285"/>
    </row>
    <row r="57" spans="3:5" s="649" customFormat="1" ht="25.9" customHeight="1">
      <c r="C57" s="842" t="s">
        <v>250</v>
      </c>
      <c r="D57" s="867" t="s">
        <v>251</v>
      </c>
      <c r="E57" s="848"/>
    </row>
    <row r="58" spans="3:5" s="649" customFormat="1" ht="42.6" customHeight="1">
      <c r="C58" s="852"/>
      <c r="D58" s="868" t="s">
        <v>725</v>
      </c>
      <c r="E58" s="854"/>
    </row>
    <row r="59" spans="3:5" s="649" customFormat="1" ht="27" customHeight="1">
      <c r="C59" s="839" t="s">
        <v>252</v>
      </c>
      <c r="D59" s="855" t="s">
        <v>253</v>
      </c>
      <c r="E59" s="841" t="s">
        <v>575</v>
      </c>
    </row>
    <row r="60" spans="3:5" s="649" customFormat="1" ht="30" customHeight="1">
      <c r="C60" s="839" t="s">
        <v>254</v>
      </c>
      <c r="D60" s="840" t="s">
        <v>255</v>
      </c>
      <c r="E60" s="841" t="s">
        <v>575</v>
      </c>
    </row>
    <row r="61" spans="3:5" s="649" customFormat="1" ht="15" customHeight="1">
      <c r="C61" s="839" t="s">
        <v>256</v>
      </c>
      <c r="D61" s="1286" t="s">
        <v>726</v>
      </c>
      <c r="E61" s="1287"/>
    </row>
    <row r="62" spans="3:5" s="649" customFormat="1" ht="30" customHeight="1">
      <c r="C62" s="842" t="s">
        <v>257</v>
      </c>
      <c r="D62" s="1288" t="s">
        <v>692</v>
      </c>
      <c r="E62" s="1289"/>
    </row>
    <row r="63" spans="3:5" s="649" customFormat="1" ht="15" customHeight="1">
      <c r="C63" s="842" t="s">
        <v>258</v>
      </c>
      <c r="D63" s="1286" t="s">
        <v>259</v>
      </c>
      <c r="E63" s="1287"/>
    </row>
    <row r="64" spans="3:5" s="649" customFormat="1" ht="15" customHeight="1">
      <c r="C64" s="1290" t="s">
        <v>549</v>
      </c>
      <c r="D64" s="1291"/>
      <c r="E64" s="1292"/>
    </row>
    <row r="65" spans="3:12" s="649" customFormat="1" ht="15" customHeight="1">
      <c r="C65" s="1263" t="s">
        <v>260</v>
      </c>
      <c r="D65" s="1264"/>
      <c r="E65" s="1265"/>
      <c r="F65" s="30"/>
      <c r="G65" s="30"/>
      <c r="H65" s="30"/>
      <c r="I65" s="30"/>
      <c r="J65" s="30"/>
      <c r="K65" s="30"/>
      <c r="L65" s="31"/>
    </row>
    <row r="66" spans="3:12" s="649" customFormat="1" ht="42" customHeight="1">
      <c r="C66" s="852" t="s">
        <v>261</v>
      </c>
      <c r="D66" s="869" t="s">
        <v>688</v>
      </c>
      <c r="E66" s="841" t="s">
        <v>576</v>
      </c>
    </row>
    <row r="67" spans="3:12" s="649" customFormat="1" ht="42.75" customHeight="1">
      <c r="C67" s="839" t="s">
        <v>262</v>
      </c>
      <c r="D67" s="870" t="s">
        <v>689</v>
      </c>
      <c r="E67" s="841" t="s">
        <v>576</v>
      </c>
    </row>
    <row r="68" spans="3:12" s="649" customFormat="1" ht="13.15" customHeight="1">
      <c r="C68" s="839" t="s">
        <v>263</v>
      </c>
      <c r="D68" s="1286" t="s">
        <v>719</v>
      </c>
      <c r="E68" s="1287"/>
    </row>
    <row r="69" spans="3:12" s="649" customFormat="1" ht="30" customHeight="1">
      <c r="C69" s="839" t="s">
        <v>264</v>
      </c>
      <c r="D69" s="1288" t="s">
        <v>693</v>
      </c>
      <c r="E69" s="1289"/>
    </row>
    <row r="70" spans="3:12" s="649" customFormat="1" ht="18.75" customHeight="1">
      <c r="C70" s="839" t="s">
        <v>265</v>
      </c>
      <c r="D70" s="1286" t="s">
        <v>259</v>
      </c>
      <c r="E70" s="1287"/>
    </row>
    <row r="71" spans="3:12" s="649" customFormat="1" ht="15" customHeight="1">
      <c r="C71" s="1263" t="s">
        <v>705</v>
      </c>
      <c r="D71" s="1264"/>
      <c r="E71" s="1265"/>
    </row>
    <row r="72" spans="3:12" s="649" customFormat="1" ht="15" customHeight="1">
      <c r="C72" s="1263" t="s">
        <v>54</v>
      </c>
      <c r="D72" s="1264"/>
      <c r="E72" s="1265"/>
      <c r="F72" s="28"/>
      <c r="G72" s="28"/>
      <c r="H72" s="28"/>
      <c r="I72" s="28"/>
      <c r="J72" s="28"/>
      <c r="K72" s="28"/>
      <c r="L72" s="29"/>
    </row>
    <row r="73" spans="3:12" s="649" customFormat="1" ht="31.5" customHeight="1">
      <c r="C73" s="852" t="s">
        <v>266</v>
      </c>
      <c r="D73" s="869" t="s">
        <v>267</v>
      </c>
      <c r="E73" s="841" t="s">
        <v>577</v>
      </c>
    </row>
    <row r="74" spans="3:12" s="649" customFormat="1" ht="33.6" customHeight="1">
      <c r="C74" s="852" t="s">
        <v>268</v>
      </c>
      <c r="D74" s="869" t="s">
        <v>269</v>
      </c>
      <c r="E74" s="841" t="s">
        <v>577</v>
      </c>
    </row>
    <row r="75" spans="3:12" s="649" customFormat="1" ht="35.1" customHeight="1">
      <c r="C75" s="852" t="s">
        <v>270</v>
      </c>
      <c r="D75" s="869" t="s">
        <v>271</v>
      </c>
      <c r="E75" s="871" t="s">
        <v>578</v>
      </c>
    </row>
    <row r="76" spans="3:12" s="649" customFormat="1" ht="56.1" customHeight="1">
      <c r="C76" s="839" t="s">
        <v>272</v>
      </c>
      <c r="D76" s="840" t="s">
        <v>273</v>
      </c>
      <c r="E76" s="871" t="s">
        <v>578</v>
      </c>
    </row>
    <row r="77" spans="3:12" s="649" customFormat="1" ht="36.6" customHeight="1">
      <c r="C77" s="839" t="s">
        <v>274</v>
      </c>
      <c r="D77" s="840" t="s">
        <v>727</v>
      </c>
      <c r="E77" s="841" t="s">
        <v>577</v>
      </c>
    </row>
    <row r="78" spans="3:12" s="649" customFormat="1" ht="32.1" customHeight="1">
      <c r="C78" s="839" t="s">
        <v>275</v>
      </c>
      <c r="D78" s="840" t="s">
        <v>728</v>
      </c>
      <c r="E78" s="841" t="s">
        <v>577</v>
      </c>
    </row>
    <row r="79" spans="3:12" s="649" customFormat="1" ht="105.75" customHeight="1">
      <c r="C79" s="839" t="s">
        <v>276</v>
      </c>
      <c r="D79" s="872" t="s">
        <v>729</v>
      </c>
      <c r="E79" s="871" t="s">
        <v>578</v>
      </c>
    </row>
    <row r="80" spans="3:12" s="649" customFormat="1" ht="13.15" customHeight="1">
      <c r="C80" s="846" t="s">
        <v>277</v>
      </c>
      <c r="D80" s="843" t="s">
        <v>278</v>
      </c>
      <c r="E80" s="1293" t="s">
        <v>577</v>
      </c>
    </row>
    <row r="81" spans="3:5" s="649" customFormat="1" ht="29.25" customHeight="1">
      <c r="C81" s="852"/>
      <c r="D81" s="853" t="s">
        <v>279</v>
      </c>
      <c r="E81" s="1308"/>
    </row>
    <row r="82" spans="3:5" s="649" customFormat="1" ht="12.6" customHeight="1">
      <c r="C82" s="858"/>
      <c r="D82" s="1281" t="s">
        <v>651</v>
      </c>
      <c r="E82" s="1306"/>
    </row>
    <row r="83" spans="3:5" s="649" customFormat="1" ht="27" customHeight="1">
      <c r="C83" s="846"/>
      <c r="D83" s="1274"/>
      <c r="E83" s="1303"/>
    </row>
    <row r="84" spans="3:5" s="649" customFormat="1" ht="12.6" customHeight="1">
      <c r="C84" s="846"/>
      <c r="D84" s="1274" t="s">
        <v>280</v>
      </c>
      <c r="E84" s="1303"/>
    </row>
    <row r="85" spans="3:5" s="649" customFormat="1" ht="38.1" customHeight="1">
      <c r="C85" s="846"/>
      <c r="D85" s="1274"/>
      <c r="E85" s="1303"/>
    </row>
    <row r="86" spans="3:5" s="649" customFormat="1">
      <c r="C86" s="846"/>
      <c r="D86" s="862"/>
      <c r="E86" s="873"/>
    </row>
    <row r="87" spans="3:5" s="649" customFormat="1">
      <c r="C87" s="846"/>
      <c r="D87" s="874"/>
      <c r="E87" s="873"/>
    </row>
    <row r="88" spans="3:5" s="649" customFormat="1">
      <c r="C88" s="846"/>
      <c r="D88" s="874"/>
      <c r="E88" s="873"/>
    </row>
    <row r="89" spans="3:5" s="649" customFormat="1">
      <c r="C89" s="846"/>
      <c r="D89" s="874"/>
      <c r="E89" s="873"/>
    </row>
    <row r="90" spans="3:5" s="649" customFormat="1">
      <c r="C90" s="846"/>
      <c r="D90" s="874"/>
      <c r="E90" s="873"/>
    </row>
    <row r="91" spans="3:5" s="649" customFormat="1">
      <c r="C91" s="846"/>
      <c r="D91" s="874"/>
      <c r="E91" s="873"/>
    </row>
    <row r="92" spans="3:5" s="649" customFormat="1">
      <c r="C92" s="846"/>
      <c r="D92" s="862"/>
      <c r="E92" s="873"/>
    </row>
    <row r="93" spans="3:5" s="649" customFormat="1">
      <c r="C93" s="866" t="s">
        <v>220</v>
      </c>
      <c r="D93" s="862"/>
      <c r="E93" s="873"/>
    </row>
    <row r="94" spans="3:5" s="649" customFormat="1" ht="36" customHeight="1">
      <c r="C94" s="846"/>
      <c r="D94" s="862"/>
      <c r="E94" s="873"/>
    </row>
    <row r="95" spans="3:5" s="649" customFormat="1" ht="53.25" customHeight="1">
      <c r="C95" s="852"/>
      <c r="D95" s="1276" t="s">
        <v>730</v>
      </c>
      <c r="E95" s="1307"/>
    </row>
    <row r="96" spans="3:5" s="649" customFormat="1" ht="63.75" customHeight="1">
      <c r="C96" s="839" t="s">
        <v>281</v>
      </c>
      <c r="D96" s="872" t="s">
        <v>282</v>
      </c>
      <c r="E96" s="841" t="s">
        <v>652</v>
      </c>
    </row>
    <row r="97" spans="3:12" s="649" customFormat="1" ht="68.25" customHeight="1">
      <c r="C97" s="839" t="s">
        <v>283</v>
      </c>
      <c r="D97" s="840" t="s">
        <v>284</v>
      </c>
      <c r="E97" s="841" t="s">
        <v>579</v>
      </c>
    </row>
    <row r="98" spans="3:12" s="649" customFormat="1" ht="51.75" customHeight="1">
      <c r="C98" s="839" t="s">
        <v>285</v>
      </c>
      <c r="D98" s="840" t="s">
        <v>286</v>
      </c>
      <c r="E98" s="841" t="s">
        <v>577</v>
      </c>
    </row>
    <row r="99" spans="3:12" s="649" customFormat="1" ht="67" customHeight="1">
      <c r="C99" s="839" t="s">
        <v>287</v>
      </c>
      <c r="D99" s="840" t="s">
        <v>288</v>
      </c>
      <c r="E99" s="841" t="s">
        <v>577</v>
      </c>
    </row>
    <row r="100" spans="3:12" s="649" customFormat="1" ht="56.1" customHeight="1">
      <c r="C100" s="839" t="s">
        <v>289</v>
      </c>
      <c r="D100" s="840" t="s">
        <v>290</v>
      </c>
      <c r="E100" s="841" t="s">
        <v>577</v>
      </c>
    </row>
    <row r="101" spans="3:12" s="649" customFormat="1" ht="13.15" customHeight="1">
      <c r="C101" s="839" t="s">
        <v>291</v>
      </c>
      <c r="D101" s="1286" t="s">
        <v>719</v>
      </c>
      <c r="E101" s="1287"/>
    </row>
    <row r="102" spans="3:12" s="649" customFormat="1" ht="29.25" customHeight="1">
      <c r="C102" s="839" t="s">
        <v>292</v>
      </c>
      <c r="D102" s="1288" t="s">
        <v>731</v>
      </c>
      <c r="E102" s="1289"/>
    </row>
    <row r="103" spans="3:12" s="649" customFormat="1" ht="15" customHeight="1">
      <c r="C103" s="846" t="s">
        <v>293</v>
      </c>
      <c r="D103" s="1286" t="s">
        <v>294</v>
      </c>
      <c r="E103" s="1287"/>
    </row>
    <row r="104" spans="3:12" s="649" customFormat="1" ht="15" customHeight="1">
      <c r="C104" s="1263" t="s">
        <v>561</v>
      </c>
      <c r="D104" s="1264"/>
      <c r="E104" s="1265"/>
    </row>
    <row r="105" spans="3:12" s="649" customFormat="1" ht="15" customHeight="1">
      <c r="C105" s="1260" t="s">
        <v>75</v>
      </c>
      <c r="D105" s="1261"/>
      <c r="E105" s="1262"/>
      <c r="F105" s="28"/>
      <c r="G105" s="28"/>
      <c r="H105" s="28"/>
      <c r="I105" s="28"/>
      <c r="J105" s="28"/>
      <c r="K105" s="28"/>
      <c r="L105" s="29"/>
    </row>
    <row r="106" spans="3:12" s="649" customFormat="1" ht="30" customHeight="1">
      <c r="C106" s="839" t="s">
        <v>295</v>
      </c>
      <c r="D106" s="840" t="s">
        <v>296</v>
      </c>
      <c r="E106" s="841" t="s">
        <v>580</v>
      </c>
    </row>
    <row r="107" spans="3:12" s="649" customFormat="1" ht="32.1" customHeight="1">
      <c r="C107" s="852" t="s">
        <v>297</v>
      </c>
      <c r="D107" s="869" t="s">
        <v>732</v>
      </c>
      <c r="E107" s="871" t="s">
        <v>581</v>
      </c>
    </row>
    <row r="108" spans="3:12" s="649" customFormat="1" ht="16.5" customHeight="1">
      <c r="C108" s="839" t="s">
        <v>298</v>
      </c>
      <c r="D108" s="1286" t="s">
        <v>719</v>
      </c>
      <c r="E108" s="1287"/>
    </row>
    <row r="109" spans="3:12" s="649" customFormat="1" ht="30" customHeight="1">
      <c r="C109" s="839" t="s">
        <v>299</v>
      </c>
      <c r="D109" s="1288" t="s">
        <v>659</v>
      </c>
      <c r="E109" s="1289"/>
    </row>
    <row r="110" spans="3:12" s="649" customFormat="1" ht="16.5" customHeight="1">
      <c r="C110" s="839" t="s">
        <v>300</v>
      </c>
      <c r="D110" s="1286" t="s">
        <v>301</v>
      </c>
      <c r="E110" s="1287"/>
    </row>
    <row r="111" spans="3:12" s="649" customFormat="1" ht="15" customHeight="1">
      <c r="C111" s="1263" t="s">
        <v>562</v>
      </c>
      <c r="D111" s="1264"/>
      <c r="E111" s="1265"/>
    </row>
    <row r="112" spans="3:12" s="649" customFormat="1" ht="15" customHeight="1">
      <c r="C112" s="1263" t="s">
        <v>81</v>
      </c>
      <c r="D112" s="1264"/>
      <c r="E112" s="1265"/>
      <c r="F112" s="28"/>
      <c r="G112" s="28"/>
      <c r="H112" s="28"/>
      <c r="I112" s="28"/>
      <c r="J112" s="28"/>
      <c r="K112" s="28"/>
      <c r="L112" s="29"/>
    </row>
    <row r="113" spans="3:13" s="649" customFormat="1" ht="27" customHeight="1">
      <c r="C113" s="852" t="s">
        <v>302</v>
      </c>
      <c r="D113" s="869" t="s">
        <v>303</v>
      </c>
      <c r="E113" s="841" t="s">
        <v>582</v>
      </c>
    </row>
    <row r="114" spans="3:13" s="649" customFormat="1" ht="17.25" customHeight="1">
      <c r="C114" s="852" t="s">
        <v>304</v>
      </c>
      <c r="D114" s="1286" t="s">
        <v>719</v>
      </c>
      <c r="E114" s="1287"/>
    </row>
    <row r="115" spans="3:13" s="649" customFormat="1" ht="30" customHeight="1">
      <c r="C115" s="852" t="s">
        <v>305</v>
      </c>
      <c r="D115" s="1288" t="s">
        <v>733</v>
      </c>
      <c r="E115" s="1289"/>
    </row>
    <row r="116" spans="3:13" s="649" customFormat="1" ht="15" customHeight="1">
      <c r="C116" s="839" t="s">
        <v>306</v>
      </c>
      <c r="D116" s="1286" t="s">
        <v>307</v>
      </c>
      <c r="E116" s="1287"/>
    </row>
    <row r="117" spans="3:13" s="649" customFormat="1" ht="15" customHeight="1">
      <c r="C117" s="1263" t="s">
        <v>563</v>
      </c>
      <c r="D117" s="1264"/>
      <c r="E117" s="1265"/>
    </row>
    <row r="118" spans="3:13" s="649" customFormat="1" ht="15" customHeight="1">
      <c r="C118" s="1263" t="s">
        <v>86</v>
      </c>
      <c r="D118" s="1264"/>
      <c r="E118" s="1265"/>
      <c r="F118" s="28"/>
      <c r="G118" s="28"/>
      <c r="H118" s="28"/>
      <c r="I118" s="28"/>
      <c r="J118" s="28"/>
      <c r="K118" s="28"/>
      <c r="L118" s="29"/>
    </row>
    <row r="119" spans="3:13" s="649" customFormat="1" ht="30" customHeight="1">
      <c r="C119" s="852" t="s">
        <v>308</v>
      </c>
      <c r="D119" s="869" t="s">
        <v>309</v>
      </c>
      <c r="E119" s="841" t="s">
        <v>583</v>
      </c>
    </row>
    <row r="120" spans="3:13" s="649" customFormat="1" ht="30" customHeight="1">
      <c r="C120" s="839" t="s">
        <v>310</v>
      </c>
      <c r="D120" s="840" t="s">
        <v>311</v>
      </c>
      <c r="E120" s="871" t="s">
        <v>584</v>
      </c>
    </row>
    <row r="121" spans="3:13" s="649" customFormat="1" ht="30" customHeight="1">
      <c r="C121" s="839" t="s">
        <v>312</v>
      </c>
      <c r="D121" s="840" t="s">
        <v>313</v>
      </c>
      <c r="E121" s="841" t="s">
        <v>583</v>
      </c>
    </row>
    <row r="122" spans="3:13" s="649" customFormat="1" ht="13.15" customHeight="1">
      <c r="C122" s="839" t="s">
        <v>314</v>
      </c>
      <c r="D122" s="1286" t="s">
        <v>734</v>
      </c>
      <c r="E122" s="1287"/>
    </row>
    <row r="123" spans="3:13" s="649" customFormat="1" ht="29.1" customHeight="1">
      <c r="C123" s="839" t="s">
        <v>315</v>
      </c>
      <c r="D123" s="1288" t="s">
        <v>735</v>
      </c>
      <c r="E123" s="1289"/>
    </row>
    <row r="124" spans="3:13" s="649" customFormat="1" ht="17.25" customHeight="1">
      <c r="C124" s="839" t="s">
        <v>316</v>
      </c>
      <c r="D124" s="1286" t="s">
        <v>317</v>
      </c>
      <c r="E124" s="1287"/>
    </row>
    <row r="125" spans="3:13" s="649" customFormat="1" ht="30" customHeight="1">
      <c r="C125" s="1309" t="s">
        <v>318</v>
      </c>
      <c r="D125" s="1310"/>
      <c r="E125" s="1311"/>
      <c r="F125" s="28"/>
      <c r="G125" s="28"/>
      <c r="H125" s="28"/>
      <c r="I125" s="28"/>
      <c r="J125" s="28"/>
      <c r="K125" s="28"/>
      <c r="L125" s="28"/>
      <c r="M125" s="29"/>
    </row>
    <row r="126" spans="3:13" s="649" customFormat="1" ht="29.1" customHeight="1">
      <c r="C126" s="846"/>
      <c r="D126" s="843" t="s">
        <v>319</v>
      </c>
      <c r="E126" s="875" t="s">
        <v>653</v>
      </c>
    </row>
    <row r="127" spans="3:13" s="649" customFormat="1" ht="15" customHeight="1">
      <c r="C127" s="1263" t="s">
        <v>564</v>
      </c>
      <c r="D127" s="1264"/>
      <c r="E127" s="1265"/>
    </row>
    <row r="128" spans="3:13" s="649" customFormat="1" ht="15" customHeight="1">
      <c r="C128" s="1263" t="s">
        <v>92</v>
      </c>
      <c r="D128" s="1264"/>
      <c r="E128" s="1265"/>
      <c r="F128" s="28"/>
      <c r="G128" s="28"/>
      <c r="H128" s="28"/>
      <c r="I128" s="28"/>
      <c r="J128" s="28"/>
      <c r="K128" s="28"/>
      <c r="L128" s="28"/>
    </row>
    <row r="129" spans="3:12" s="649" customFormat="1" ht="27.75" customHeight="1">
      <c r="C129" s="852" t="s">
        <v>320</v>
      </c>
      <c r="D129" s="876" t="s">
        <v>321</v>
      </c>
      <c r="E129" s="841" t="s">
        <v>585</v>
      </c>
    </row>
    <row r="130" spans="3:12" s="649" customFormat="1" ht="30" customHeight="1">
      <c r="C130" s="839" t="s">
        <v>322</v>
      </c>
      <c r="D130" s="870" t="s">
        <v>323</v>
      </c>
      <c r="E130" s="871" t="s">
        <v>586</v>
      </c>
    </row>
    <row r="131" spans="3:12" s="649" customFormat="1" ht="30" customHeight="1">
      <c r="C131" s="842" t="s">
        <v>324</v>
      </c>
      <c r="D131" s="867" t="s">
        <v>325</v>
      </c>
      <c r="E131" s="1293" t="s">
        <v>585</v>
      </c>
    </row>
    <row r="132" spans="3:12" s="649" customFormat="1" ht="27.6" customHeight="1">
      <c r="C132" s="852"/>
      <c r="D132" s="877" t="s">
        <v>326</v>
      </c>
      <c r="E132" s="1308"/>
    </row>
    <row r="133" spans="3:12" s="649" customFormat="1" ht="30" customHeight="1">
      <c r="C133" s="839" t="s">
        <v>327</v>
      </c>
      <c r="D133" s="870" t="s">
        <v>328</v>
      </c>
      <c r="E133" s="871" t="s">
        <v>586</v>
      </c>
    </row>
    <row r="134" spans="3:12" s="649" customFormat="1" ht="30" customHeight="1">
      <c r="C134" s="852" t="s">
        <v>329</v>
      </c>
      <c r="D134" s="869" t="s">
        <v>330</v>
      </c>
      <c r="E134" s="841" t="s">
        <v>585</v>
      </c>
    </row>
    <row r="135" spans="3:12" s="649" customFormat="1" ht="55" customHeight="1">
      <c r="C135" s="839" t="s">
        <v>331</v>
      </c>
      <c r="D135" s="840" t="s">
        <v>332</v>
      </c>
      <c r="E135" s="841" t="s">
        <v>585</v>
      </c>
    </row>
    <row r="136" spans="3:12" s="649" customFormat="1" ht="55" customHeight="1">
      <c r="C136" s="839" t="s">
        <v>333</v>
      </c>
      <c r="D136" s="870" t="s">
        <v>334</v>
      </c>
      <c r="E136" s="841" t="s">
        <v>585</v>
      </c>
    </row>
    <row r="137" spans="3:12" s="649" customFormat="1" ht="55" customHeight="1">
      <c r="C137" s="839" t="s">
        <v>335</v>
      </c>
      <c r="D137" s="870" t="s">
        <v>336</v>
      </c>
      <c r="E137" s="841" t="s">
        <v>585</v>
      </c>
    </row>
    <row r="138" spans="3:12" s="649" customFormat="1" ht="55" customHeight="1">
      <c r="C138" s="839" t="s">
        <v>337</v>
      </c>
      <c r="D138" s="840" t="s">
        <v>338</v>
      </c>
      <c r="E138" s="841" t="s">
        <v>585</v>
      </c>
    </row>
    <row r="139" spans="3:12" s="649" customFormat="1" ht="13.15" customHeight="1">
      <c r="C139" s="839" t="s">
        <v>339</v>
      </c>
      <c r="D139" s="1286" t="s">
        <v>734</v>
      </c>
      <c r="E139" s="1287"/>
    </row>
    <row r="140" spans="3:12" s="649" customFormat="1" ht="30.6" customHeight="1">
      <c r="C140" s="846" t="s">
        <v>340</v>
      </c>
      <c r="D140" s="1288" t="s">
        <v>736</v>
      </c>
      <c r="E140" s="1289"/>
    </row>
    <row r="141" spans="3:12" s="649" customFormat="1" ht="15.75" customHeight="1">
      <c r="C141" s="842" t="s">
        <v>341</v>
      </c>
      <c r="D141" s="1286" t="s">
        <v>565</v>
      </c>
      <c r="E141" s="1287"/>
    </row>
    <row r="142" spans="3:12" s="649" customFormat="1" ht="15" customHeight="1">
      <c r="C142" s="1263" t="s">
        <v>706</v>
      </c>
      <c r="D142" s="1264"/>
      <c r="E142" s="1265"/>
    </row>
    <row r="143" spans="3:12" s="649" customFormat="1" ht="15" customHeight="1">
      <c r="C143" s="1263" t="s">
        <v>342</v>
      </c>
      <c r="D143" s="1264"/>
      <c r="E143" s="1265"/>
      <c r="F143" s="28"/>
      <c r="G143" s="28"/>
      <c r="H143" s="28"/>
      <c r="I143" s="28"/>
      <c r="J143" s="28"/>
      <c r="K143" s="28"/>
      <c r="L143" s="28"/>
    </row>
    <row r="144" spans="3:12" s="649" customFormat="1" ht="13.15" customHeight="1">
      <c r="C144" s="852" t="s">
        <v>343</v>
      </c>
      <c r="D144" s="869" t="s">
        <v>344</v>
      </c>
      <c r="E144" s="878"/>
    </row>
    <row r="145" spans="3:5" s="649" customFormat="1" ht="30" customHeight="1">
      <c r="C145" s="852" t="s">
        <v>345</v>
      </c>
      <c r="D145" s="869" t="s">
        <v>346</v>
      </c>
      <c r="E145" s="841" t="s">
        <v>587</v>
      </c>
    </row>
    <row r="146" spans="3:5" s="649" customFormat="1" ht="30" customHeight="1">
      <c r="C146" s="839" t="s">
        <v>347</v>
      </c>
      <c r="D146" s="840" t="s">
        <v>348</v>
      </c>
      <c r="E146" s="871" t="s">
        <v>588</v>
      </c>
    </row>
    <row r="147" spans="3:5" s="649" customFormat="1" ht="30" customHeight="1">
      <c r="C147" s="839" t="s">
        <v>349</v>
      </c>
      <c r="D147" s="840" t="s">
        <v>350</v>
      </c>
      <c r="E147" s="841" t="s">
        <v>587</v>
      </c>
    </row>
    <row r="148" spans="3:5" s="649" customFormat="1" ht="30" customHeight="1">
      <c r="C148" s="839" t="s">
        <v>351</v>
      </c>
      <c r="D148" s="840" t="s">
        <v>352</v>
      </c>
      <c r="E148" s="871" t="s">
        <v>588</v>
      </c>
    </row>
    <row r="149" spans="3:5" s="649" customFormat="1" ht="13.15" customHeight="1">
      <c r="C149" s="839" t="s">
        <v>353</v>
      </c>
      <c r="D149" s="1286" t="s">
        <v>737</v>
      </c>
      <c r="E149" s="1287"/>
    </row>
    <row r="150" spans="3:5" s="649" customFormat="1" ht="37.5" customHeight="1">
      <c r="C150" s="839" t="s">
        <v>354</v>
      </c>
      <c r="D150" s="840" t="s">
        <v>355</v>
      </c>
      <c r="E150" s="879" t="s">
        <v>654</v>
      </c>
    </row>
    <row r="151" spans="3:5" s="649" customFormat="1" ht="27.75" customHeight="1">
      <c r="C151" s="839" t="s">
        <v>356</v>
      </c>
      <c r="D151" s="1288" t="s">
        <v>738</v>
      </c>
      <c r="E151" s="1298"/>
    </row>
    <row r="152" spans="3:5" s="649" customFormat="1" ht="21" customHeight="1">
      <c r="C152" s="839" t="s">
        <v>357</v>
      </c>
      <c r="D152" s="1288" t="s">
        <v>739</v>
      </c>
      <c r="E152" s="1298"/>
    </row>
    <row r="153" spans="3:5" s="649" customFormat="1" ht="15" customHeight="1">
      <c r="C153" s="846"/>
      <c r="D153" s="1321" t="s">
        <v>358</v>
      </c>
      <c r="E153" s="1322"/>
    </row>
    <row r="154" spans="3:5" s="649" customFormat="1" ht="19.5" customHeight="1">
      <c r="C154" s="846"/>
      <c r="D154" s="1274" t="s">
        <v>359</v>
      </c>
      <c r="E154" s="1303"/>
    </row>
    <row r="155" spans="3:5" s="649" customFormat="1" ht="21" customHeight="1">
      <c r="C155" s="880"/>
      <c r="D155" s="1299" t="s">
        <v>360</v>
      </c>
      <c r="E155" s="1300"/>
    </row>
    <row r="156" spans="3:5" s="649" customFormat="1" ht="15" customHeight="1">
      <c r="C156" s="866"/>
      <c r="D156" s="1323" t="s">
        <v>656</v>
      </c>
      <c r="E156" s="1324"/>
    </row>
    <row r="157" spans="3:5" s="649" customFormat="1" ht="55.5" customHeight="1">
      <c r="C157" s="866" t="s">
        <v>220</v>
      </c>
      <c r="D157" s="1274" t="s">
        <v>740</v>
      </c>
      <c r="E157" s="1303"/>
    </row>
    <row r="158" spans="3:5" s="649" customFormat="1" ht="28.5" customHeight="1">
      <c r="C158" s="858"/>
      <c r="D158" s="1274" t="s">
        <v>713</v>
      </c>
      <c r="E158" s="1303"/>
    </row>
    <row r="159" spans="3:5" s="649" customFormat="1" ht="30" customHeight="1">
      <c r="C159" s="839" t="s">
        <v>361</v>
      </c>
      <c r="D159" s="855" t="s">
        <v>567</v>
      </c>
      <c r="E159" s="881" t="s">
        <v>589</v>
      </c>
    </row>
    <row r="160" spans="3:5" s="649" customFormat="1" ht="30" customHeight="1">
      <c r="C160" s="852" t="s">
        <v>362</v>
      </c>
      <c r="D160" s="855" t="s">
        <v>567</v>
      </c>
      <c r="E160" s="882" t="s">
        <v>566</v>
      </c>
    </row>
    <row r="161" spans="3:12" s="649" customFormat="1" ht="29.25" customHeight="1">
      <c r="C161" s="842" t="s">
        <v>363</v>
      </c>
      <c r="D161" s="844" t="s">
        <v>704</v>
      </c>
      <c r="E161" s="856" t="s">
        <v>568</v>
      </c>
    </row>
    <row r="162" spans="3:12" s="649" customFormat="1" ht="42" customHeight="1">
      <c r="C162" s="852"/>
      <c r="D162" s="883" t="s">
        <v>364</v>
      </c>
      <c r="E162" s="878"/>
    </row>
    <row r="163" spans="3:12" s="649" customFormat="1" ht="13.15" customHeight="1">
      <c r="C163" s="839" t="s">
        <v>365</v>
      </c>
      <c r="D163" s="1286" t="s">
        <v>741</v>
      </c>
      <c r="E163" s="1287"/>
    </row>
    <row r="164" spans="3:12" s="649" customFormat="1" ht="30" customHeight="1">
      <c r="C164" s="839" t="s">
        <v>366</v>
      </c>
      <c r="D164" s="1288" t="s">
        <v>742</v>
      </c>
      <c r="E164" s="1289"/>
    </row>
    <row r="165" spans="3:12" s="649" customFormat="1" ht="15.75" customHeight="1">
      <c r="C165" s="839" t="s">
        <v>367</v>
      </c>
      <c r="D165" s="1286" t="s">
        <v>569</v>
      </c>
      <c r="E165" s="1287"/>
    </row>
    <row r="166" spans="3:12" s="649" customFormat="1" ht="15" customHeight="1">
      <c r="C166" s="1263" t="s">
        <v>707</v>
      </c>
      <c r="D166" s="1264"/>
      <c r="E166" s="1265"/>
    </row>
    <row r="167" spans="3:12" s="649" customFormat="1" ht="15" customHeight="1">
      <c r="C167" s="1263" t="s">
        <v>647</v>
      </c>
      <c r="D167" s="1264"/>
      <c r="E167" s="1265"/>
      <c r="F167" s="28"/>
      <c r="G167" s="28"/>
      <c r="H167" s="28"/>
      <c r="I167" s="28"/>
      <c r="J167" s="28"/>
      <c r="K167" s="28"/>
      <c r="L167" s="28"/>
    </row>
    <row r="168" spans="3:12" s="649" customFormat="1" ht="15" customHeight="1">
      <c r="C168" s="852" t="s">
        <v>368</v>
      </c>
      <c r="D168" s="869" t="s">
        <v>648</v>
      </c>
      <c r="E168" s="878"/>
    </row>
    <row r="169" spans="3:12" s="649" customFormat="1" ht="39" customHeight="1">
      <c r="C169" s="839" t="s">
        <v>369</v>
      </c>
      <c r="D169" s="840" t="s">
        <v>632</v>
      </c>
      <c r="E169" s="841" t="s">
        <v>590</v>
      </c>
    </row>
    <row r="170" spans="3:12" s="649" customFormat="1" ht="39" customHeight="1">
      <c r="C170" s="839" t="s">
        <v>370</v>
      </c>
      <c r="D170" s="840" t="s">
        <v>633</v>
      </c>
      <c r="E170" s="871" t="s">
        <v>591</v>
      </c>
    </row>
    <row r="171" spans="3:12" s="649" customFormat="1" ht="39" customHeight="1">
      <c r="C171" s="839" t="s">
        <v>371</v>
      </c>
      <c r="D171" s="840" t="s">
        <v>615</v>
      </c>
      <c r="E171" s="841" t="s">
        <v>590</v>
      </c>
    </row>
    <row r="172" spans="3:12" s="649" customFormat="1" ht="39" customHeight="1">
      <c r="C172" s="839" t="s">
        <v>372</v>
      </c>
      <c r="D172" s="840" t="s">
        <v>616</v>
      </c>
      <c r="E172" s="871" t="s">
        <v>591</v>
      </c>
    </row>
    <row r="173" spans="3:12" s="649" customFormat="1" ht="16.5" customHeight="1">
      <c r="C173" s="839" t="s">
        <v>373</v>
      </c>
      <c r="D173" s="1286" t="s">
        <v>743</v>
      </c>
      <c r="E173" s="1287"/>
    </row>
    <row r="174" spans="3:12" s="649" customFormat="1" ht="45" customHeight="1">
      <c r="C174" s="839" t="s">
        <v>374</v>
      </c>
      <c r="D174" s="840" t="s">
        <v>634</v>
      </c>
      <c r="E174" s="879" t="s">
        <v>655</v>
      </c>
    </row>
    <row r="175" spans="3:12" s="649" customFormat="1" ht="27.75" customHeight="1">
      <c r="C175" s="839" t="s">
        <v>375</v>
      </c>
      <c r="D175" s="1288" t="s">
        <v>744</v>
      </c>
      <c r="E175" s="1298"/>
    </row>
    <row r="176" spans="3:12" s="649" customFormat="1" ht="21" customHeight="1">
      <c r="C176" s="839" t="s">
        <v>376</v>
      </c>
      <c r="D176" s="1288" t="s">
        <v>745</v>
      </c>
      <c r="E176" s="1298"/>
    </row>
    <row r="177" spans="3:12" s="649" customFormat="1" ht="15" customHeight="1">
      <c r="C177" s="846"/>
      <c r="D177" s="1321" t="s">
        <v>358</v>
      </c>
      <c r="E177" s="1322"/>
    </row>
    <row r="178" spans="3:12" s="649" customFormat="1" ht="19.5" customHeight="1">
      <c r="C178" s="846"/>
      <c r="D178" s="1274" t="s">
        <v>592</v>
      </c>
      <c r="E178" s="1303"/>
    </row>
    <row r="179" spans="3:12" s="649" customFormat="1" ht="21" customHeight="1">
      <c r="C179" s="880"/>
      <c r="D179" s="1299" t="s">
        <v>360</v>
      </c>
      <c r="E179" s="1300"/>
    </row>
    <row r="180" spans="3:12" s="649" customFormat="1" ht="15" customHeight="1">
      <c r="C180" s="866"/>
      <c r="D180" s="1301" t="s">
        <v>656</v>
      </c>
      <c r="E180" s="1302"/>
    </row>
    <row r="181" spans="3:12" s="649" customFormat="1" ht="55.5" customHeight="1">
      <c r="C181" s="866" t="s">
        <v>220</v>
      </c>
      <c r="D181" s="1274" t="s">
        <v>746</v>
      </c>
      <c r="E181" s="1303"/>
    </row>
    <row r="182" spans="3:12" s="649" customFormat="1" ht="27.6" customHeight="1">
      <c r="C182" s="858"/>
      <c r="D182" s="1274" t="s">
        <v>713</v>
      </c>
      <c r="E182" s="1303"/>
    </row>
    <row r="183" spans="3:12" s="649" customFormat="1" ht="30" customHeight="1">
      <c r="C183" s="839" t="s">
        <v>377</v>
      </c>
      <c r="D183" s="855" t="s">
        <v>593</v>
      </c>
      <c r="E183" s="881" t="s">
        <v>589</v>
      </c>
    </row>
    <row r="184" spans="3:12" s="649" customFormat="1" ht="30" customHeight="1">
      <c r="C184" s="839" t="s">
        <v>378</v>
      </c>
      <c r="D184" s="855" t="s">
        <v>594</v>
      </c>
      <c r="E184" s="882" t="s">
        <v>566</v>
      </c>
    </row>
    <row r="185" spans="3:12" s="649" customFormat="1" ht="30" customHeight="1">
      <c r="C185" s="839" t="s">
        <v>379</v>
      </c>
      <c r="D185" s="840" t="s">
        <v>747</v>
      </c>
      <c r="E185" s="841" t="s">
        <v>595</v>
      </c>
    </row>
    <row r="186" spans="3:12" s="649" customFormat="1" ht="13.15" customHeight="1">
      <c r="C186" s="839" t="s">
        <v>380</v>
      </c>
      <c r="D186" s="1286" t="s">
        <v>748</v>
      </c>
      <c r="E186" s="1287"/>
    </row>
    <row r="187" spans="3:12" s="649" customFormat="1" ht="31.5" customHeight="1">
      <c r="C187" s="839" t="s">
        <v>381</v>
      </c>
      <c r="D187" s="1288" t="s">
        <v>749</v>
      </c>
      <c r="E187" s="1289"/>
    </row>
    <row r="188" spans="3:12" s="649" customFormat="1" ht="17.25" customHeight="1">
      <c r="C188" s="842" t="s">
        <v>382</v>
      </c>
      <c r="D188" s="1286" t="s">
        <v>596</v>
      </c>
      <c r="E188" s="1287"/>
    </row>
    <row r="189" spans="3:12" s="649" customFormat="1" ht="15" customHeight="1">
      <c r="C189" s="1263" t="s">
        <v>708</v>
      </c>
      <c r="D189" s="1264"/>
      <c r="E189" s="1265"/>
    </row>
    <row r="190" spans="3:12" s="649" customFormat="1" ht="15" customHeight="1">
      <c r="C190" s="1263" t="s">
        <v>383</v>
      </c>
      <c r="D190" s="1264"/>
      <c r="E190" s="1265"/>
      <c r="F190" s="28"/>
      <c r="G190" s="28"/>
      <c r="H190" s="28"/>
      <c r="I190" s="28"/>
      <c r="J190" s="28"/>
      <c r="K190" s="28"/>
      <c r="L190" s="28"/>
    </row>
    <row r="191" spans="3:12" s="649" customFormat="1" ht="30" customHeight="1">
      <c r="C191" s="852"/>
      <c r="D191" s="884" t="s">
        <v>384</v>
      </c>
      <c r="E191" s="885"/>
    </row>
    <row r="192" spans="3:12" s="649" customFormat="1" ht="13.15" customHeight="1">
      <c r="C192" s="846" t="s">
        <v>385</v>
      </c>
      <c r="D192" s="843" t="s">
        <v>344</v>
      </c>
      <c r="E192" s="886"/>
    </row>
    <row r="193" spans="3:5" s="649" customFormat="1" ht="29.5" customHeight="1">
      <c r="C193" s="839" t="s">
        <v>386</v>
      </c>
      <c r="D193" s="840" t="s">
        <v>346</v>
      </c>
      <c r="E193" s="841" t="s">
        <v>597</v>
      </c>
    </row>
    <row r="194" spans="3:5" s="649" customFormat="1" ht="29.5" customHeight="1">
      <c r="C194" s="839" t="s">
        <v>387</v>
      </c>
      <c r="D194" s="840" t="s">
        <v>388</v>
      </c>
      <c r="E194" s="871" t="s">
        <v>598</v>
      </c>
    </row>
    <row r="195" spans="3:5" s="649" customFormat="1" ht="29.5" customHeight="1">
      <c r="C195" s="839" t="s">
        <v>389</v>
      </c>
      <c r="D195" s="840" t="s">
        <v>390</v>
      </c>
      <c r="E195" s="841" t="s">
        <v>597</v>
      </c>
    </row>
    <row r="196" spans="3:5" s="649" customFormat="1" ht="30" customHeight="1">
      <c r="C196" s="839" t="s">
        <v>391</v>
      </c>
      <c r="D196" s="840" t="s">
        <v>392</v>
      </c>
      <c r="E196" s="871" t="s">
        <v>598</v>
      </c>
    </row>
    <row r="197" spans="3:5" s="649" customFormat="1" ht="13.15" customHeight="1">
      <c r="C197" s="839" t="s">
        <v>393</v>
      </c>
      <c r="D197" s="1286" t="s">
        <v>750</v>
      </c>
      <c r="E197" s="1287"/>
    </row>
    <row r="198" spans="3:5" s="649" customFormat="1" ht="45" customHeight="1">
      <c r="C198" s="839" t="s">
        <v>394</v>
      </c>
      <c r="D198" s="840" t="s">
        <v>355</v>
      </c>
      <c r="E198" s="879" t="s">
        <v>751</v>
      </c>
    </row>
    <row r="199" spans="3:5" s="649" customFormat="1" ht="27.75" customHeight="1">
      <c r="C199" s="839" t="s">
        <v>395</v>
      </c>
      <c r="D199" s="1288" t="s">
        <v>752</v>
      </c>
      <c r="E199" s="1298"/>
    </row>
    <row r="200" spans="3:5" s="649" customFormat="1" ht="26.25" customHeight="1">
      <c r="C200" s="839" t="s">
        <v>396</v>
      </c>
      <c r="D200" s="1288" t="s">
        <v>753</v>
      </c>
      <c r="E200" s="1298"/>
    </row>
    <row r="201" spans="3:5" s="649" customFormat="1" ht="15" customHeight="1">
      <c r="C201" s="846"/>
      <c r="D201" s="1321" t="s">
        <v>358</v>
      </c>
      <c r="E201" s="1322"/>
    </row>
    <row r="202" spans="3:5" s="649" customFormat="1" ht="19.5" customHeight="1">
      <c r="C202" s="846"/>
      <c r="D202" s="1274" t="s">
        <v>599</v>
      </c>
      <c r="E202" s="1303"/>
    </row>
    <row r="203" spans="3:5" s="649" customFormat="1" ht="21" customHeight="1">
      <c r="C203" s="880"/>
      <c r="D203" s="1299" t="s">
        <v>360</v>
      </c>
      <c r="E203" s="1300"/>
    </row>
    <row r="204" spans="3:5" s="649" customFormat="1" ht="15" customHeight="1">
      <c r="C204" s="866"/>
      <c r="D204" s="1323" t="s">
        <v>656</v>
      </c>
      <c r="E204" s="1324"/>
    </row>
    <row r="205" spans="3:5" s="649" customFormat="1" ht="55.5" customHeight="1">
      <c r="C205" s="866" t="s">
        <v>220</v>
      </c>
      <c r="D205" s="1274" t="s">
        <v>740</v>
      </c>
      <c r="E205" s="1303"/>
    </row>
    <row r="206" spans="3:5" s="649" customFormat="1" ht="28.5" customHeight="1">
      <c r="C206" s="858"/>
      <c r="D206" s="1274" t="s">
        <v>713</v>
      </c>
      <c r="E206" s="1303"/>
    </row>
    <row r="207" spans="3:5" s="649" customFormat="1" ht="29.5" customHeight="1">
      <c r="C207" s="839" t="s">
        <v>397</v>
      </c>
      <c r="D207" s="855" t="s">
        <v>601</v>
      </c>
      <c r="E207" s="881" t="s">
        <v>589</v>
      </c>
    </row>
    <row r="208" spans="3:5" s="649" customFormat="1" ht="31.5" customHeight="1">
      <c r="C208" s="839" t="s">
        <v>398</v>
      </c>
      <c r="D208" s="855" t="s">
        <v>602</v>
      </c>
      <c r="E208" s="882" t="s">
        <v>566</v>
      </c>
    </row>
    <row r="209" spans="3:5" s="649" customFormat="1" ht="40.5" customHeight="1">
      <c r="C209" s="842" t="s">
        <v>399</v>
      </c>
      <c r="D209" s="844" t="s">
        <v>754</v>
      </c>
      <c r="E209" s="841" t="s">
        <v>600</v>
      </c>
    </row>
    <row r="210" spans="3:5" s="649" customFormat="1" ht="42.75" customHeight="1">
      <c r="C210" s="852"/>
      <c r="D210" s="853" t="s">
        <v>701</v>
      </c>
      <c r="E210" s="878"/>
    </row>
    <row r="211" spans="3:5" s="649" customFormat="1" ht="15" customHeight="1">
      <c r="C211" s="842" t="s">
        <v>400</v>
      </c>
      <c r="D211" s="1296" t="s">
        <v>755</v>
      </c>
      <c r="E211" s="1297"/>
    </row>
    <row r="212" spans="3:5" s="890" customFormat="1" ht="30" customHeight="1">
      <c r="C212" s="887"/>
      <c r="D212" s="888" t="s">
        <v>401</v>
      </c>
      <c r="E212" s="889"/>
    </row>
    <row r="213" spans="3:5" s="649" customFormat="1" ht="58" customHeight="1">
      <c r="C213" s="839" t="s">
        <v>402</v>
      </c>
      <c r="D213" s="840" t="s">
        <v>403</v>
      </c>
      <c r="E213" s="871" t="s">
        <v>607</v>
      </c>
    </row>
    <row r="214" spans="3:5" s="649" customFormat="1" ht="30" customHeight="1">
      <c r="C214" s="839" t="s">
        <v>404</v>
      </c>
      <c r="D214" s="840" t="s">
        <v>405</v>
      </c>
      <c r="E214" s="841" t="s">
        <v>606</v>
      </c>
    </row>
    <row r="215" spans="3:5" s="649" customFormat="1" ht="54.6" customHeight="1">
      <c r="C215" s="852" t="s">
        <v>406</v>
      </c>
      <c r="D215" s="869" t="s">
        <v>407</v>
      </c>
      <c r="E215" s="871" t="s">
        <v>607</v>
      </c>
    </row>
    <row r="216" spans="3:5" s="649" customFormat="1" ht="27.6" customHeight="1">
      <c r="C216" s="839" t="s">
        <v>408</v>
      </c>
      <c r="D216" s="840" t="s">
        <v>409</v>
      </c>
      <c r="E216" s="841" t="s">
        <v>606</v>
      </c>
    </row>
    <row r="217" spans="3:5" s="649" customFormat="1" ht="28" customHeight="1">
      <c r="C217" s="852" t="s">
        <v>410</v>
      </c>
      <c r="D217" s="869" t="s">
        <v>411</v>
      </c>
      <c r="E217" s="841" t="s">
        <v>606</v>
      </c>
    </row>
    <row r="218" spans="3:5" s="649" customFormat="1" ht="30" customHeight="1">
      <c r="C218" s="852" t="s">
        <v>412</v>
      </c>
      <c r="D218" s="869" t="s">
        <v>413</v>
      </c>
      <c r="E218" s="841" t="s">
        <v>606</v>
      </c>
    </row>
    <row r="219" spans="3:5" s="649" customFormat="1" ht="38.25" customHeight="1">
      <c r="C219" s="852" t="s">
        <v>414</v>
      </c>
      <c r="D219" s="869" t="s">
        <v>695</v>
      </c>
      <c r="E219" s="841" t="s">
        <v>606</v>
      </c>
    </row>
    <row r="220" spans="3:5" s="649" customFormat="1" ht="42" customHeight="1">
      <c r="C220" s="852" t="s">
        <v>415</v>
      </c>
      <c r="D220" s="869" t="s">
        <v>696</v>
      </c>
      <c r="E220" s="841" t="s">
        <v>606</v>
      </c>
    </row>
    <row r="221" spans="3:5" s="649" customFormat="1" ht="29.5" customHeight="1">
      <c r="C221" s="852" t="s">
        <v>416</v>
      </c>
      <c r="D221" s="869" t="s">
        <v>697</v>
      </c>
      <c r="E221" s="841" t="s">
        <v>606</v>
      </c>
    </row>
    <row r="222" spans="3:5" s="649" customFormat="1" ht="78" customHeight="1">
      <c r="C222" s="852" t="s">
        <v>417</v>
      </c>
      <c r="D222" s="869" t="s">
        <v>710</v>
      </c>
      <c r="E222" s="871" t="s">
        <v>607</v>
      </c>
    </row>
    <row r="223" spans="3:5" s="649" customFormat="1" ht="101.25" customHeight="1">
      <c r="C223" s="839" t="s">
        <v>418</v>
      </c>
      <c r="D223" s="840" t="s">
        <v>756</v>
      </c>
      <c r="E223" s="871" t="s">
        <v>607</v>
      </c>
    </row>
    <row r="224" spans="3:5" s="649" customFormat="1" ht="13.15" customHeight="1">
      <c r="C224" s="839" t="s">
        <v>419</v>
      </c>
      <c r="D224" s="1286" t="s">
        <v>603</v>
      </c>
      <c r="E224" s="1287"/>
    </row>
    <row r="225" spans="3:12" s="649" customFormat="1" ht="17.5" customHeight="1">
      <c r="C225" s="839" t="s">
        <v>420</v>
      </c>
      <c r="D225" s="840" t="s">
        <v>757</v>
      </c>
      <c r="E225" s="891"/>
    </row>
    <row r="226" spans="3:12" s="649" customFormat="1" ht="17.5" customHeight="1">
      <c r="C226" s="839" t="s">
        <v>421</v>
      </c>
      <c r="D226" s="1286" t="s">
        <v>758</v>
      </c>
      <c r="E226" s="1287"/>
    </row>
    <row r="227" spans="3:12" s="649" customFormat="1" ht="17.5" customHeight="1">
      <c r="C227" s="852" t="s">
        <v>422</v>
      </c>
      <c r="D227" s="1286" t="s">
        <v>676</v>
      </c>
      <c r="E227" s="1287"/>
    </row>
    <row r="228" spans="3:12" s="649" customFormat="1" ht="25.5" customHeight="1">
      <c r="C228" s="842" t="s">
        <v>423</v>
      </c>
      <c r="D228" s="1296" t="s">
        <v>759</v>
      </c>
      <c r="E228" s="1325"/>
    </row>
    <row r="229" spans="3:12" s="649" customFormat="1" ht="15" customHeight="1">
      <c r="C229" s="839" t="s">
        <v>424</v>
      </c>
      <c r="D229" s="1286" t="s">
        <v>604</v>
      </c>
      <c r="E229" s="1287"/>
    </row>
    <row r="230" spans="3:12" s="649" customFormat="1" ht="15" customHeight="1">
      <c r="C230" s="1263" t="s">
        <v>711</v>
      </c>
      <c r="D230" s="1264"/>
      <c r="E230" s="1265"/>
    </row>
    <row r="231" spans="3:12" s="649" customFormat="1" ht="15" customHeight="1">
      <c r="C231" s="1263" t="s">
        <v>649</v>
      </c>
      <c r="D231" s="1264"/>
      <c r="E231" s="1265"/>
      <c r="F231" s="28"/>
      <c r="G231" s="28"/>
      <c r="H231" s="28"/>
      <c r="I231" s="28"/>
      <c r="J231" s="28"/>
      <c r="K231" s="28"/>
      <c r="L231" s="28"/>
    </row>
    <row r="232" spans="3:12" s="649" customFormat="1" ht="13.15" customHeight="1">
      <c r="C232" s="846" t="s">
        <v>425</v>
      </c>
      <c r="D232" s="843" t="s">
        <v>648</v>
      </c>
      <c r="E232" s="886"/>
      <c r="K232" s="892"/>
    </row>
    <row r="233" spans="3:12" s="895" customFormat="1" ht="30" customHeight="1">
      <c r="C233" s="893"/>
      <c r="D233" s="888" t="s">
        <v>426</v>
      </c>
      <c r="E233" s="894"/>
    </row>
    <row r="234" spans="3:12" s="649" customFormat="1" ht="29.5" customHeight="1">
      <c r="C234" s="839" t="s">
        <v>427</v>
      </c>
      <c r="D234" s="840" t="s">
        <v>614</v>
      </c>
      <c r="E234" s="841" t="s">
        <v>608</v>
      </c>
    </row>
    <row r="235" spans="3:12" s="649" customFormat="1" ht="26.5" customHeight="1">
      <c r="C235" s="839" t="s">
        <v>428</v>
      </c>
      <c r="D235" s="840" t="s">
        <v>613</v>
      </c>
      <c r="E235" s="871" t="s">
        <v>609</v>
      </c>
    </row>
    <row r="236" spans="3:12" s="649" customFormat="1" ht="32.1" customHeight="1">
      <c r="C236" s="839" t="s">
        <v>429</v>
      </c>
      <c r="D236" s="840" t="s">
        <v>615</v>
      </c>
      <c r="E236" s="841" t="s">
        <v>608</v>
      </c>
    </row>
    <row r="237" spans="3:12" s="649" customFormat="1" ht="27.6" customHeight="1">
      <c r="C237" s="839" t="s">
        <v>430</v>
      </c>
      <c r="D237" s="840" t="s">
        <v>616</v>
      </c>
      <c r="E237" s="871" t="s">
        <v>609</v>
      </c>
    </row>
    <row r="238" spans="3:12" s="649" customFormat="1" ht="13.15" customHeight="1">
      <c r="C238" s="839" t="s">
        <v>431</v>
      </c>
      <c r="D238" s="1286" t="s">
        <v>760</v>
      </c>
      <c r="E238" s="1287"/>
    </row>
    <row r="239" spans="3:12" s="649" customFormat="1" ht="45" customHeight="1">
      <c r="C239" s="839" t="s">
        <v>432</v>
      </c>
      <c r="D239" s="840" t="s">
        <v>617</v>
      </c>
      <c r="E239" s="879" t="s">
        <v>605</v>
      </c>
    </row>
    <row r="240" spans="3:12" s="649" customFormat="1" ht="27.75" customHeight="1">
      <c r="C240" s="839" t="s">
        <v>433</v>
      </c>
      <c r="D240" s="1288" t="s">
        <v>761</v>
      </c>
      <c r="E240" s="1298"/>
    </row>
    <row r="241" spans="3:5" s="649" customFormat="1" ht="27" customHeight="1">
      <c r="C241" s="839" t="s">
        <v>434</v>
      </c>
      <c r="D241" s="1288" t="s">
        <v>762</v>
      </c>
      <c r="E241" s="1298"/>
    </row>
    <row r="242" spans="3:5" s="649" customFormat="1" ht="15" customHeight="1">
      <c r="C242" s="846"/>
      <c r="D242" s="1321" t="s">
        <v>358</v>
      </c>
      <c r="E242" s="1322"/>
    </row>
    <row r="243" spans="3:5" s="649" customFormat="1" ht="19.5" customHeight="1">
      <c r="C243" s="846"/>
      <c r="D243" s="1274" t="s">
        <v>610</v>
      </c>
      <c r="E243" s="1303"/>
    </row>
    <row r="244" spans="3:5" s="649" customFormat="1" ht="21" customHeight="1">
      <c r="C244" s="880"/>
      <c r="D244" s="1299" t="s">
        <v>360</v>
      </c>
      <c r="E244" s="1300"/>
    </row>
    <row r="245" spans="3:5" s="649" customFormat="1" ht="15" customHeight="1">
      <c r="C245" s="866"/>
      <c r="D245" s="1323" t="s">
        <v>656</v>
      </c>
      <c r="E245" s="1324"/>
    </row>
    <row r="246" spans="3:5" s="649" customFormat="1" ht="55.5" customHeight="1">
      <c r="C246" s="866" t="s">
        <v>220</v>
      </c>
      <c r="D246" s="1274" t="s">
        <v>740</v>
      </c>
      <c r="E246" s="1303"/>
    </row>
    <row r="247" spans="3:5" s="649" customFormat="1" ht="28.5" customHeight="1">
      <c r="C247" s="858"/>
      <c r="D247" s="1274" t="s">
        <v>713</v>
      </c>
      <c r="E247" s="1303"/>
    </row>
    <row r="248" spans="3:5" s="649" customFormat="1" ht="26.25" customHeight="1">
      <c r="C248" s="842" t="s">
        <v>435</v>
      </c>
      <c r="D248" s="855" t="s">
        <v>611</v>
      </c>
      <c r="E248" s="881" t="s">
        <v>589</v>
      </c>
    </row>
    <row r="249" spans="3:5" s="649" customFormat="1" ht="25.5" customHeight="1">
      <c r="C249" s="839" t="s">
        <v>436</v>
      </c>
      <c r="D249" s="855" t="s">
        <v>611</v>
      </c>
      <c r="E249" s="882" t="s">
        <v>566</v>
      </c>
    </row>
    <row r="250" spans="3:5" s="649" customFormat="1" ht="27" customHeight="1">
      <c r="C250" s="852" t="s">
        <v>437</v>
      </c>
      <c r="D250" s="869" t="s">
        <v>763</v>
      </c>
      <c r="E250" s="841" t="s">
        <v>612</v>
      </c>
    </row>
    <row r="251" spans="3:5" s="649" customFormat="1" ht="13.15" customHeight="1">
      <c r="C251" s="846" t="s">
        <v>438</v>
      </c>
      <c r="D251" s="1286" t="s">
        <v>764</v>
      </c>
      <c r="E251" s="1287"/>
    </row>
    <row r="252" spans="3:5" s="649" customFormat="1" ht="30" customHeight="1">
      <c r="C252" s="896"/>
      <c r="D252" s="888" t="s">
        <v>439</v>
      </c>
      <c r="E252" s="897"/>
    </row>
    <row r="253" spans="3:5" s="649" customFormat="1" ht="53.1" customHeight="1">
      <c r="C253" s="839" t="s">
        <v>440</v>
      </c>
      <c r="D253" s="840" t="s">
        <v>765</v>
      </c>
      <c r="E253" s="871" t="s">
        <v>624</v>
      </c>
    </row>
    <row r="254" spans="3:5" s="649" customFormat="1" ht="27.75" customHeight="1">
      <c r="C254" s="852" t="s">
        <v>441</v>
      </c>
      <c r="D254" s="869" t="s">
        <v>618</v>
      </c>
      <c r="E254" s="841" t="s">
        <v>625</v>
      </c>
    </row>
    <row r="255" spans="3:5" s="649" customFormat="1" ht="30" customHeight="1">
      <c r="C255" s="852" t="s">
        <v>442</v>
      </c>
      <c r="D255" s="869" t="s">
        <v>619</v>
      </c>
      <c r="E255" s="841" t="s">
        <v>625</v>
      </c>
    </row>
    <row r="256" spans="3:5" s="649" customFormat="1" ht="30" customHeight="1">
      <c r="C256" s="852" t="s">
        <v>443</v>
      </c>
      <c r="D256" s="869" t="s">
        <v>620</v>
      </c>
      <c r="E256" s="841" t="s">
        <v>625</v>
      </c>
    </row>
    <row r="257" spans="3:12" s="649" customFormat="1" ht="30" customHeight="1">
      <c r="C257" s="839" t="s">
        <v>444</v>
      </c>
      <c r="D257" s="840" t="s">
        <v>621</v>
      </c>
      <c r="E257" s="841" t="s">
        <v>625</v>
      </c>
    </row>
    <row r="258" spans="3:12" s="649" customFormat="1" ht="39.75" customHeight="1">
      <c r="C258" s="839" t="s">
        <v>445</v>
      </c>
      <c r="D258" s="840" t="s">
        <v>622</v>
      </c>
      <c r="E258" s="841" t="s">
        <v>625</v>
      </c>
    </row>
    <row r="259" spans="3:12" s="649" customFormat="1" ht="39" customHeight="1">
      <c r="C259" s="839" t="s">
        <v>446</v>
      </c>
      <c r="D259" s="840" t="s">
        <v>623</v>
      </c>
      <c r="E259" s="841" t="s">
        <v>625</v>
      </c>
    </row>
    <row r="260" spans="3:12" s="649" customFormat="1" ht="81" customHeight="1">
      <c r="C260" s="839" t="s">
        <v>447</v>
      </c>
      <c r="D260" s="840" t="s">
        <v>702</v>
      </c>
      <c r="E260" s="871" t="s">
        <v>626</v>
      </c>
    </row>
    <row r="261" spans="3:12" s="649" customFormat="1" ht="80.25" customHeight="1">
      <c r="C261" s="839" t="s">
        <v>448</v>
      </c>
      <c r="D261" s="840" t="s">
        <v>766</v>
      </c>
      <c r="E261" s="871" t="s">
        <v>626</v>
      </c>
    </row>
    <row r="262" spans="3:12" s="649" customFormat="1" ht="13.15" customHeight="1">
      <c r="C262" s="839" t="s">
        <v>449</v>
      </c>
      <c r="D262" s="1286" t="s">
        <v>767</v>
      </c>
      <c r="E262" s="1287"/>
    </row>
    <row r="263" spans="3:12" s="649" customFormat="1" ht="15" customHeight="1">
      <c r="C263" s="839" t="s">
        <v>450</v>
      </c>
      <c r="D263" s="840" t="s">
        <v>698</v>
      </c>
      <c r="E263" s="891"/>
    </row>
    <row r="264" spans="3:12" s="649" customFormat="1" ht="15" customHeight="1">
      <c r="C264" s="839" t="s">
        <v>451</v>
      </c>
      <c r="D264" s="1286" t="s">
        <v>677</v>
      </c>
      <c r="E264" s="1287"/>
    </row>
    <row r="265" spans="3:12" s="649" customFormat="1" ht="15" customHeight="1">
      <c r="C265" s="839" t="s">
        <v>452</v>
      </c>
      <c r="D265" s="1286" t="s">
        <v>678</v>
      </c>
      <c r="E265" s="1287"/>
    </row>
    <row r="266" spans="3:12" s="649" customFormat="1" ht="28" customHeight="1">
      <c r="C266" s="842" t="s">
        <v>453</v>
      </c>
      <c r="D266" s="1288" t="s">
        <v>768</v>
      </c>
      <c r="E266" s="1289"/>
    </row>
    <row r="267" spans="3:12" s="649" customFormat="1" ht="17.25" customHeight="1">
      <c r="C267" s="842" t="s">
        <v>454</v>
      </c>
      <c r="D267" s="1286" t="s">
        <v>627</v>
      </c>
      <c r="E267" s="1287"/>
    </row>
    <row r="268" spans="3:12" s="649" customFormat="1">
      <c r="C268" s="1263" t="s">
        <v>712</v>
      </c>
      <c r="D268" s="1264"/>
      <c r="E268" s="1265"/>
    </row>
    <row r="269" spans="3:12" s="649" customFormat="1" ht="13.5" customHeight="1">
      <c r="C269" s="1263" t="s">
        <v>455</v>
      </c>
      <c r="D269" s="1264"/>
      <c r="E269" s="1265"/>
      <c r="F269" s="28"/>
      <c r="G269" s="28"/>
      <c r="H269" s="28"/>
      <c r="I269" s="28"/>
      <c r="J269" s="28"/>
      <c r="K269" s="28"/>
      <c r="L269" s="28"/>
    </row>
    <row r="270" spans="3:12" s="649" customFormat="1" ht="13.15" customHeight="1">
      <c r="C270" s="852" t="s">
        <v>456</v>
      </c>
      <c r="D270" s="869" t="s">
        <v>457</v>
      </c>
      <c r="E270" s="878"/>
    </row>
    <row r="271" spans="3:12" s="649" customFormat="1" ht="26.25" customHeight="1">
      <c r="C271" s="839" t="s">
        <v>458</v>
      </c>
      <c r="D271" s="840" t="s">
        <v>459</v>
      </c>
      <c r="E271" s="841" t="s">
        <v>628</v>
      </c>
    </row>
    <row r="272" spans="3:12" s="649" customFormat="1" ht="25.5" customHeight="1">
      <c r="C272" s="839" t="s">
        <v>460</v>
      </c>
      <c r="D272" s="840" t="s">
        <v>461</v>
      </c>
      <c r="E272" s="871" t="s">
        <v>629</v>
      </c>
    </row>
    <row r="273" spans="3:5" s="649" customFormat="1" ht="26.25" customHeight="1">
      <c r="C273" s="839" t="s">
        <v>462</v>
      </c>
      <c r="D273" s="840" t="s">
        <v>463</v>
      </c>
      <c r="E273" s="871" t="s">
        <v>629</v>
      </c>
    </row>
    <row r="274" spans="3:5" s="649" customFormat="1" ht="29.25" customHeight="1">
      <c r="C274" s="839" t="s">
        <v>464</v>
      </c>
      <c r="D274" s="840" t="s">
        <v>465</v>
      </c>
      <c r="E274" s="871" t="s">
        <v>629</v>
      </c>
    </row>
    <row r="275" spans="3:5" s="649" customFormat="1" ht="30.75" customHeight="1">
      <c r="C275" s="839" t="s">
        <v>466</v>
      </c>
      <c r="D275" s="840" t="s">
        <v>467</v>
      </c>
      <c r="E275" s="841" t="s">
        <v>628</v>
      </c>
    </row>
    <row r="276" spans="3:5" s="649" customFormat="1" ht="51.6" customHeight="1">
      <c r="C276" s="839" t="s">
        <v>468</v>
      </c>
      <c r="D276" s="840" t="s">
        <v>469</v>
      </c>
      <c r="E276" s="871" t="s">
        <v>629</v>
      </c>
    </row>
    <row r="277" spans="3:5" s="649" customFormat="1" ht="30" customHeight="1">
      <c r="C277" s="839" t="s">
        <v>470</v>
      </c>
      <c r="D277" s="840" t="s">
        <v>471</v>
      </c>
      <c r="E277" s="841" t="s">
        <v>628</v>
      </c>
    </row>
    <row r="278" spans="3:5" s="649" customFormat="1" ht="30" customHeight="1">
      <c r="C278" s="839" t="s">
        <v>472</v>
      </c>
      <c r="D278" s="840" t="s">
        <v>473</v>
      </c>
      <c r="E278" s="841" t="s">
        <v>628</v>
      </c>
    </row>
    <row r="279" spans="3:5" s="649" customFormat="1" ht="30" customHeight="1">
      <c r="C279" s="839" t="s">
        <v>474</v>
      </c>
      <c r="D279" s="840" t="s">
        <v>475</v>
      </c>
      <c r="E279" s="841" t="s">
        <v>628</v>
      </c>
    </row>
    <row r="280" spans="3:5" s="649" customFormat="1" ht="30" customHeight="1">
      <c r="C280" s="839" t="s">
        <v>476</v>
      </c>
      <c r="D280" s="840" t="s">
        <v>477</v>
      </c>
      <c r="E280" s="841" t="s">
        <v>628</v>
      </c>
    </row>
    <row r="281" spans="3:5" s="649" customFormat="1" ht="37.5" customHeight="1">
      <c r="C281" s="839" t="s">
        <v>478</v>
      </c>
      <c r="D281" s="840" t="s">
        <v>479</v>
      </c>
      <c r="E281" s="841" t="s">
        <v>628</v>
      </c>
    </row>
    <row r="282" spans="3:5" s="649" customFormat="1" ht="41.5" customHeight="1">
      <c r="C282" s="839" t="s">
        <v>480</v>
      </c>
      <c r="D282" s="840" t="s">
        <v>481</v>
      </c>
      <c r="E282" s="841" t="s">
        <v>628</v>
      </c>
    </row>
    <row r="283" spans="3:5" s="649" customFormat="1" ht="30" customHeight="1">
      <c r="C283" s="839" t="s">
        <v>482</v>
      </c>
      <c r="D283" s="840" t="s">
        <v>483</v>
      </c>
      <c r="E283" s="841" t="s">
        <v>628</v>
      </c>
    </row>
    <row r="284" spans="3:5" s="649" customFormat="1" ht="78" customHeight="1">
      <c r="C284" s="839" t="s">
        <v>484</v>
      </c>
      <c r="D284" s="840" t="s">
        <v>485</v>
      </c>
      <c r="E284" s="871" t="s">
        <v>629</v>
      </c>
    </row>
    <row r="285" spans="3:5" s="649" customFormat="1" ht="81.599999999999994" customHeight="1">
      <c r="C285" s="839" t="s">
        <v>486</v>
      </c>
      <c r="D285" s="840" t="s">
        <v>769</v>
      </c>
      <c r="E285" s="871" t="s">
        <v>629</v>
      </c>
    </row>
    <row r="286" spans="3:5" s="649" customFormat="1" ht="13.15" customHeight="1">
      <c r="C286" s="839" t="s">
        <v>487</v>
      </c>
      <c r="D286" s="1286" t="s">
        <v>770</v>
      </c>
      <c r="E286" s="1287"/>
    </row>
    <row r="287" spans="3:5" s="649" customFormat="1" ht="68.25" customHeight="1">
      <c r="C287" s="839" t="s">
        <v>488</v>
      </c>
      <c r="D287" s="840" t="s">
        <v>709</v>
      </c>
      <c r="E287" s="891"/>
    </row>
    <row r="288" spans="3:5" s="649" customFormat="1" ht="54.75" customHeight="1">
      <c r="C288" s="839" t="s">
        <v>489</v>
      </c>
      <c r="D288" s="1286" t="s">
        <v>771</v>
      </c>
      <c r="E288" s="1287"/>
    </row>
    <row r="289" spans="3:13" s="649" customFormat="1" ht="30" customHeight="1">
      <c r="C289" s="839" t="s">
        <v>490</v>
      </c>
      <c r="D289" s="840" t="s">
        <v>772</v>
      </c>
      <c r="E289" s="841" t="s">
        <v>491</v>
      </c>
    </row>
    <row r="290" spans="3:13" s="649" customFormat="1" ht="30" customHeight="1">
      <c r="C290" s="839" t="s">
        <v>492</v>
      </c>
      <c r="D290" s="840" t="s">
        <v>703</v>
      </c>
      <c r="E290" s="871" t="s">
        <v>493</v>
      </c>
    </row>
    <row r="291" spans="3:13" s="649" customFormat="1" ht="30" customHeight="1">
      <c r="C291" s="839" t="s">
        <v>494</v>
      </c>
      <c r="D291" s="1286" t="s">
        <v>773</v>
      </c>
      <c r="E291" s="1287"/>
    </row>
    <row r="292" spans="3:13" s="649" customFormat="1" ht="30" customHeight="1">
      <c r="C292" s="839" t="s">
        <v>495</v>
      </c>
      <c r="D292" s="1288" t="s">
        <v>694</v>
      </c>
      <c r="E292" s="1289"/>
    </row>
    <row r="293" spans="3:13" s="649" customFormat="1" ht="15.75" customHeight="1">
      <c r="C293" s="839" t="s">
        <v>496</v>
      </c>
      <c r="D293" s="1286" t="s">
        <v>630</v>
      </c>
      <c r="E293" s="1287"/>
    </row>
    <row r="294" spans="3:13" s="898" customFormat="1" ht="30" customHeight="1">
      <c r="C294" s="1318" t="s">
        <v>497</v>
      </c>
      <c r="D294" s="1319"/>
      <c r="E294" s="1320"/>
      <c r="F294" s="28"/>
      <c r="G294" s="28"/>
      <c r="H294" s="28"/>
      <c r="I294" s="28"/>
      <c r="J294" s="28"/>
      <c r="K294" s="28"/>
      <c r="L294" s="28"/>
    </row>
    <row r="295" spans="3:13" s="649" customFormat="1" ht="30" customHeight="1">
      <c r="C295" s="852" t="s">
        <v>498</v>
      </c>
      <c r="D295" s="870" t="s">
        <v>774</v>
      </c>
      <c r="E295" s="899"/>
    </row>
    <row r="296" spans="3:13" s="649" customFormat="1" ht="30" customHeight="1">
      <c r="C296" s="839" t="s">
        <v>499</v>
      </c>
      <c r="D296" s="870" t="s">
        <v>775</v>
      </c>
      <c r="E296" s="899"/>
    </row>
    <row r="297" spans="3:13" s="649" customFormat="1" ht="30" customHeight="1">
      <c r="C297" s="857" t="s">
        <v>635</v>
      </c>
      <c r="D297" s="1288" t="s">
        <v>776</v>
      </c>
      <c r="E297" s="1289"/>
    </row>
    <row r="298" spans="3:13" s="649" customFormat="1" ht="30" customHeight="1">
      <c r="C298" s="858" t="s">
        <v>636</v>
      </c>
      <c r="D298" s="1288" t="s">
        <v>777</v>
      </c>
      <c r="E298" s="1289"/>
    </row>
    <row r="299" spans="3:13" s="649" customFormat="1" ht="45" customHeight="1">
      <c r="C299" s="1318" t="s">
        <v>500</v>
      </c>
      <c r="D299" s="1319"/>
      <c r="E299" s="1320"/>
      <c r="F299" s="28"/>
      <c r="G299" s="28"/>
      <c r="H299" s="28"/>
      <c r="I299" s="28"/>
      <c r="J299" s="28"/>
      <c r="K299" s="28"/>
      <c r="L299" s="28"/>
      <c r="M299" s="29"/>
    </row>
    <row r="300" spans="3:13" s="649" customFormat="1" ht="15" customHeight="1">
      <c r="C300" s="900" t="s">
        <v>501</v>
      </c>
      <c r="D300" s="901" t="s">
        <v>502</v>
      </c>
      <c r="E300" s="902"/>
    </row>
    <row r="301" spans="3:13" s="649" customFormat="1" ht="15" customHeight="1">
      <c r="C301" s="839" t="s">
        <v>503</v>
      </c>
      <c r="D301" s="870" t="s">
        <v>504</v>
      </c>
      <c r="E301" s="899"/>
    </row>
    <row r="302" spans="3:13" s="649" customFormat="1" ht="15" customHeight="1">
      <c r="C302" s="839" t="s">
        <v>505</v>
      </c>
      <c r="D302" s="903" t="s">
        <v>778</v>
      </c>
      <c r="E302" s="899"/>
    </row>
    <row r="303" spans="3:13" s="649" customFormat="1" ht="15" customHeight="1">
      <c r="C303" s="839" t="s">
        <v>506</v>
      </c>
      <c r="D303" s="903" t="s">
        <v>779</v>
      </c>
      <c r="E303" s="899"/>
    </row>
    <row r="304" spans="3:13" s="649" customFormat="1" ht="15" customHeight="1">
      <c r="C304" s="839" t="s">
        <v>507</v>
      </c>
      <c r="D304" s="870" t="s">
        <v>508</v>
      </c>
      <c r="E304" s="899"/>
    </row>
    <row r="305" spans="3:5" s="649" customFormat="1" ht="15" customHeight="1">
      <c r="C305" s="839" t="s">
        <v>509</v>
      </c>
      <c r="D305" s="903" t="s">
        <v>510</v>
      </c>
      <c r="E305" s="899"/>
    </row>
    <row r="306" spans="3:5" s="649" customFormat="1" ht="15" customHeight="1">
      <c r="C306" s="839" t="s">
        <v>511</v>
      </c>
      <c r="D306" s="903" t="s">
        <v>778</v>
      </c>
      <c r="E306" s="899"/>
    </row>
    <row r="307" spans="3:5" s="649" customFormat="1" ht="15" customHeight="1">
      <c r="C307" s="839" t="s">
        <v>512</v>
      </c>
      <c r="D307" s="903" t="s">
        <v>779</v>
      </c>
      <c r="E307" s="899"/>
    </row>
    <row r="308" spans="3:5" s="649" customFormat="1" ht="15" customHeight="1">
      <c r="C308" s="839" t="s">
        <v>513</v>
      </c>
      <c r="D308" s="870" t="s">
        <v>514</v>
      </c>
      <c r="E308" s="899"/>
    </row>
    <row r="309" spans="3:5" s="649" customFormat="1" ht="15" customHeight="1">
      <c r="C309" s="839" t="s">
        <v>515</v>
      </c>
      <c r="D309" s="903" t="s">
        <v>516</v>
      </c>
      <c r="E309" s="899"/>
    </row>
    <row r="310" spans="3:5" s="649" customFormat="1" ht="15" customHeight="1">
      <c r="C310" s="839" t="s">
        <v>517</v>
      </c>
      <c r="D310" s="903" t="s">
        <v>778</v>
      </c>
      <c r="E310" s="899"/>
    </row>
    <row r="311" spans="3:5" s="649" customFormat="1" ht="15" customHeight="1">
      <c r="C311" s="839" t="s">
        <v>518</v>
      </c>
      <c r="D311" s="903" t="s">
        <v>779</v>
      </c>
      <c r="E311" s="899"/>
    </row>
    <row r="312" spans="3:5" s="649" customFormat="1">
      <c r="C312" s="904"/>
      <c r="D312" s="905"/>
      <c r="E312" s="906"/>
    </row>
    <row r="313" spans="3:5" s="649" customFormat="1">
      <c r="C313" s="904"/>
      <c r="D313" s="905"/>
      <c r="E313" s="906"/>
    </row>
    <row r="314" spans="3:5" s="649" customFormat="1" ht="60" customHeight="1" thickBot="1">
      <c r="C314" s="907" t="s">
        <v>519</v>
      </c>
      <c r="D314" s="1312" t="s">
        <v>780</v>
      </c>
      <c r="E314" s="1313"/>
    </row>
    <row r="315" spans="3:5" s="649" customFormat="1" ht="60" customHeight="1" thickBot="1">
      <c r="C315" s="908" t="s">
        <v>520</v>
      </c>
      <c r="D315" s="1314" t="s">
        <v>631</v>
      </c>
      <c r="E315" s="1315"/>
    </row>
    <row r="316" spans="3:5" s="649" customFormat="1" ht="60" customHeight="1" thickBot="1">
      <c r="C316" s="909" t="s">
        <v>521</v>
      </c>
      <c r="D316" s="1312" t="s">
        <v>781</v>
      </c>
      <c r="E316" s="1313"/>
    </row>
    <row r="317" spans="3:5" s="649" customFormat="1" ht="60" customHeight="1" thickBot="1">
      <c r="C317" s="908" t="s">
        <v>522</v>
      </c>
      <c r="D317" s="1316" t="s">
        <v>523</v>
      </c>
      <c r="E317" s="1317"/>
    </row>
    <row r="318" spans="3:5" ht="27" customHeight="1">
      <c r="C318" s="820"/>
      <c r="D318" s="821"/>
      <c r="E318" s="822"/>
    </row>
    <row r="319" spans="3:5">
      <c r="C319" s="816"/>
    </row>
    <row r="320" spans="3:5">
      <c r="C320" s="816"/>
    </row>
    <row r="321" spans="3:3">
      <c r="C321" s="816"/>
    </row>
    <row r="322" spans="3:3">
      <c r="C322" s="803" t="s">
        <v>699</v>
      </c>
    </row>
  </sheetData>
  <sheetProtection algorithmName="SHA-512" hashValue="J6/6XxnUDpD1/6bDZw8GgnWi2FZM+27RlaXGV1WxECvXvoOrFtgevW6+rXyciHWbeqQI7oFSzDlXoZ5ptxzIFA==" saltValue="NESBNR4kvYZP/1Kah7PLyA==" spinCount="100000" sheet="1" objects="1" scenarios="1"/>
  <mergeCells count="135">
    <mergeCell ref="D240:E240"/>
    <mergeCell ref="C190:E190"/>
    <mergeCell ref="C189:E189"/>
    <mergeCell ref="D165:E165"/>
    <mergeCell ref="D243:E243"/>
    <mergeCell ref="D245:E245"/>
    <mergeCell ref="D227:E227"/>
    <mergeCell ref="D228:E228"/>
    <mergeCell ref="D266:E266"/>
    <mergeCell ref="D238:E238"/>
    <mergeCell ref="D176:E176"/>
    <mergeCell ref="D241:E241"/>
    <mergeCell ref="D242:E242"/>
    <mergeCell ref="D229:E229"/>
    <mergeCell ref="D188:E188"/>
    <mergeCell ref="D197:E197"/>
    <mergeCell ref="D177:E177"/>
    <mergeCell ref="D226:E226"/>
    <mergeCell ref="D179:E179"/>
    <mergeCell ref="D199:E199"/>
    <mergeCell ref="D200:E200"/>
    <mergeCell ref="D201:E201"/>
    <mergeCell ref="D202:E202"/>
    <mergeCell ref="D203:E203"/>
    <mergeCell ref="D158:E158"/>
    <mergeCell ref="D153:E153"/>
    <mergeCell ref="C143:E143"/>
    <mergeCell ref="D156:E156"/>
    <mergeCell ref="D157:E157"/>
    <mergeCell ref="D204:E204"/>
    <mergeCell ref="D205:E205"/>
    <mergeCell ref="D206:E206"/>
    <mergeCell ref="C166:E166"/>
    <mergeCell ref="C167:E167"/>
    <mergeCell ref="D187:E187"/>
    <mergeCell ref="D178:E178"/>
    <mergeCell ref="D152:E152"/>
    <mergeCell ref="D175:E175"/>
    <mergeCell ref="D163:E163"/>
    <mergeCell ref="D164:E164"/>
    <mergeCell ref="D314:E314"/>
    <mergeCell ref="D315:E315"/>
    <mergeCell ref="D316:E316"/>
    <mergeCell ref="D317:E317"/>
    <mergeCell ref="D286:E286"/>
    <mergeCell ref="D288:E288"/>
    <mergeCell ref="D291:E291"/>
    <mergeCell ref="C294:E294"/>
    <mergeCell ref="D244:E244"/>
    <mergeCell ref="D262:E262"/>
    <mergeCell ref="D264:E264"/>
    <mergeCell ref="D265:E265"/>
    <mergeCell ref="D267:E267"/>
    <mergeCell ref="C299:E299"/>
    <mergeCell ref="D298:E298"/>
    <mergeCell ref="D292:E292"/>
    <mergeCell ref="D247:E247"/>
    <mergeCell ref="D251:E251"/>
    <mergeCell ref="D246:E246"/>
    <mergeCell ref="D297:E297"/>
    <mergeCell ref="D293:E293"/>
    <mergeCell ref="C269:E269"/>
    <mergeCell ref="C268:E268"/>
    <mergeCell ref="C72:E72"/>
    <mergeCell ref="C111:E111"/>
    <mergeCell ref="C112:E112"/>
    <mergeCell ref="D47:E48"/>
    <mergeCell ref="D68:E68"/>
    <mergeCell ref="D82:E83"/>
    <mergeCell ref="D84:E85"/>
    <mergeCell ref="D63:E63"/>
    <mergeCell ref="C128:E128"/>
    <mergeCell ref="C127:E127"/>
    <mergeCell ref="D95:E95"/>
    <mergeCell ref="E80:E81"/>
    <mergeCell ref="D123:E123"/>
    <mergeCell ref="D49:E49"/>
    <mergeCell ref="D101:E101"/>
    <mergeCell ref="D103:E103"/>
    <mergeCell ref="D69:E69"/>
    <mergeCell ref="D62:E62"/>
    <mergeCell ref="C71:E71"/>
    <mergeCell ref="D116:E116"/>
    <mergeCell ref="D114:E114"/>
    <mergeCell ref="C118:E118"/>
    <mergeCell ref="D108:E108"/>
    <mergeCell ref="D110:E110"/>
    <mergeCell ref="D109:E109"/>
    <mergeCell ref="D115:E115"/>
    <mergeCell ref="C231:E231"/>
    <mergeCell ref="C230:E230"/>
    <mergeCell ref="D211:E211"/>
    <mergeCell ref="D224:E224"/>
    <mergeCell ref="D149:E149"/>
    <mergeCell ref="D186:E186"/>
    <mergeCell ref="D140:E140"/>
    <mergeCell ref="D151:E151"/>
    <mergeCell ref="D155:E155"/>
    <mergeCell ref="C142:E142"/>
    <mergeCell ref="D180:E180"/>
    <mergeCell ref="D181:E181"/>
    <mergeCell ref="D182:E182"/>
    <mergeCell ref="D154:E154"/>
    <mergeCell ref="D173:E173"/>
    <mergeCell ref="C117:E117"/>
    <mergeCell ref="C125:E125"/>
    <mergeCell ref="D122:E122"/>
    <mergeCell ref="D124:E124"/>
    <mergeCell ref="D141:E141"/>
    <mergeCell ref="D139:E139"/>
    <mergeCell ref="E131:E132"/>
    <mergeCell ref="D6:E6"/>
    <mergeCell ref="C105:E105"/>
    <mergeCell ref="C104:E104"/>
    <mergeCell ref="C8:E8"/>
    <mergeCell ref="C9:E9"/>
    <mergeCell ref="D10:E10"/>
    <mergeCell ref="D11:E11"/>
    <mergeCell ref="D12:E12"/>
    <mergeCell ref="D13:E13"/>
    <mergeCell ref="D14:E14"/>
    <mergeCell ref="C10:C14"/>
    <mergeCell ref="D53:E54"/>
    <mergeCell ref="D55:E55"/>
    <mergeCell ref="D56:E56"/>
    <mergeCell ref="D61:E61"/>
    <mergeCell ref="C45:E45"/>
    <mergeCell ref="D102:E102"/>
    <mergeCell ref="C46:E46"/>
    <mergeCell ref="C64:E64"/>
    <mergeCell ref="D70:E70"/>
    <mergeCell ref="C65:E65"/>
    <mergeCell ref="E29:E30"/>
    <mergeCell ref="D42:E42"/>
    <mergeCell ref="D43:E43"/>
  </mergeCells>
  <hyperlinks>
    <hyperlink ref="D156:E156" location="'Liquidity Analysis'!A1" display="click here to perform a liquidity analysis" xr:uid="{CAB7F00F-02CE-43A5-AFFF-CA803345BE7B}"/>
    <hyperlink ref="F9:J9" location="'Tax Return Income (Main)'!B18" display="click here to return to Main Tab" xr:uid="{D38D6CA4-24B1-454C-B616-8653E632C11B}"/>
    <hyperlink ref="F46:J46" location="'Tax Return Income (Main)'!B38" display="click here to return to Main Tab" xr:uid="{FAD1B81C-F749-43A5-9ABF-23D44EF70DD1}"/>
    <hyperlink ref="F65:J65" location="'Tax Return Income (Main)'!B38" display="click here to return to Main Tab" xr:uid="{6A11FFC6-C7C2-4065-A627-F937376AB152}"/>
    <hyperlink ref="F65:L65" location="'Tax Return Income (Main)'!B78" display="click here to return to Main Tab - Part III" xr:uid="{7CF50A98-E651-44A5-B3C4-79492A312870}"/>
    <hyperlink ref="F72:J72" location="'Tax Return Income (Main)'!B38" display="click here to return to Main Tab" xr:uid="{A0519141-583E-4165-9020-0EAEEFFEE8FE}"/>
    <hyperlink ref="F72:L72" location="'Tax Return Income (Main)'!B85" display="click here to return to Main Tab - Part IV" xr:uid="{634C83E9-6929-4805-8B27-68C897514FE1}"/>
    <hyperlink ref="F105:J105" location="'Tax Return Income (Main)'!B38" display="click here to return to Main Tab" xr:uid="{05E67A9C-9A8B-43A0-BE35-0E2083EED92A}"/>
    <hyperlink ref="F105:L105" location="'Tax Return Income (Main)'!B78" display="click here to return to Main Tab - Part V" xr:uid="{B072BC74-BAA4-4443-8ED6-EB101A7249AF}"/>
    <hyperlink ref="F112:J112" location="'Tax Return Income (Main)'!B38" display="click here to return to Main Tab" xr:uid="{FD60F3FB-B8A6-4B2A-9D44-620CBDF9C8C0}"/>
    <hyperlink ref="F112:L112" location="'Tax Return Income (Main)'!B85" display="click here to return to Main Tab - Part VI" xr:uid="{E590DE10-F411-4474-8682-25056643D90E}"/>
    <hyperlink ref="F118:J118" location="'Tax Return Income (Main)'!B38" display="click here to return to Main Tab" xr:uid="{0BF15CEA-8F28-4A3B-B05D-A579E5F2EEF7}"/>
    <hyperlink ref="F118:L118" location="'Tax Return Income (Main)'!B91" display="click here to return to Main Tab - Part VII" xr:uid="{EE3CBCFD-D155-4C6C-93C5-3D57F9D37EE1}"/>
    <hyperlink ref="F128:J128" location="'Tax Return Income (Main)'!B38" display="click here to return to Main Tab" xr:uid="{7F92D5B7-F1F0-4543-9041-F57424426841}"/>
    <hyperlink ref="F128:L128" location="'Tax Return Income (Main)'!B100" display="click here to return to Main Tab - Part VIII" xr:uid="{458E94E8-D022-44FF-B8DD-DC06A1DA66CB}"/>
    <hyperlink ref="F143:J143" location="'Tax Return Income (Main)'!B38" display="click here to return to Main Tab" xr:uid="{0176A62D-9821-4D3E-AB19-077D88A21475}"/>
    <hyperlink ref="F143:L143" location="'Tax Return Income (Main)'!B116" display="click here to return to Main Tab - Part IX" xr:uid="{D2CC856A-6643-496D-A3EC-F29CD64BBA46}"/>
    <hyperlink ref="F167:J167" location="'Tax Return Income (Main)'!B38" display="click here to return to Main Tab" xr:uid="{F0377BC0-9475-4A28-BF99-4CBD9655E6DE}"/>
    <hyperlink ref="F167:L167" location="'Tax Return Income (Main)'!B136" display="click here to return to Main Tab - Part X" xr:uid="{795DD0B4-2964-441B-839C-E81D5F1E61CD}"/>
    <hyperlink ref="F190:J190" location="'Tax Return Income (Main)'!B38" display="click here to return to Main Tab" xr:uid="{909EAC68-11BD-4A7F-84E5-AD998B181E24}"/>
    <hyperlink ref="F190:L190" location="'Tax Return Income (Main)'!B157" display="click here to return to Main Tab - Part XI" xr:uid="{593BDF4D-E8AE-4707-836B-DD864AC841A5}"/>
    <hyperlink ref="F231:J231" location="'Tax Return Income (Main)'!B38" display="click here to return to Main Tab" xr:uid="{85FED842-F133-4C21-B70F-E815C46245AA}"/>
    <hyperlink ref="F231:L231" location="'Tax Return Income (Main)'!B193" display="click here to return to Main Tab - Part XII" xr:uid="{7ADAFB5B-BFD9-40FC-974B-5CA3FD8BE859}"/>
    <hyperlink ref="F269:J269" location="'Tax Return Income (Main)'!B38" display="click here to return to Main Tab" xr:uid="{24BEE7EE-C682-4650-9068-1DFDD445F92F}"/>
    <hyperlink ref="F269:L269" location="'Tax Return Income (Main)'!B225" display="click here to return to Main Tab - Part XIII" xr:uid="{10D46FC2-2B75-494B-AA9D-D98B3C102046}"/>
    <hyperlink ref="F294:J294" location="'Tax Return Income (Main)'!B38" display="click here to return to Main Tab" xr:uid="{DE89A21E-80A3-4965-BB82-3A9D0EFAB2DA}"/>
    <hyperlink ref="F294:L294" location="'Liquidity Analysis'!Print_Area" display="click here to access Liquidity Analysis Tab" xr:uid="{D18AFF79-1CB3-4C7F-BE8A-3E72E03412BA}"/>
    <hyperlink ref="F299:J299" location="'Tax Return Income (Main)'!B38" display="click here to return to Main Tab" xr:uid="{58B07954-81CF-4C54-955E-A8E73ABB2381}"/>
    <hyperlink ref="F299:L299" location="'Tax Return Income (Main)'!B57" display="click here to access the Comparative Income Analysis Tab" xr:uid="{7A6DE1AF-2FFD-4A40-B54F-F136B527AB63}"/>
    <hyperlink ref="F299:M299" location="'Comparative Income Analysis'!B57" display="click here to access the Comparative Income Analysis Tab" xr:uid="{B4697BA6-DC84-4138-9ADE-0DA802A306BB}"/>
    <hyperlink ref="E126" r:id="rId1" xr:uid="{B3FF344D-1E11-4B65-BE03-2BF1735BC6A6}"/>
    <hyperlink ref="D180:E180" location="'Liquidity Analysis'!A1" display="Click here to perform a liquidity analysis." xr:uid="{A4F3F7B3-92F4-474B-A4C6-1D030B5B5EFE}"/>
    <hyperlink ref="D204:E204" location="'Liquidity Analysis'!A1" display="click here to perform a liquidity analysis" xr:uid="{723C53AC-018F-4F1A-B1D6-0D3A146F3267}"/>
    <hyperlink ref="D245:E245" location="'Liquidity Analysis'!A1" display="click here to perform a liquidity analysis" xr:uid="{B9B88AD2-E8A2-4D4E-AE14-511265B30E7E}"/>
    <hyperlink ref="F125:M125" location="'Tax Return Income (Main)'!B98" display="click here to return to Main Tab - Rental Real Estate" xr:uid="{FB0C035A-BEF5-42C5-BD5A-48FE0C5DEDBD}"/>
    <hyperlink ref="F125:L125" location="'Tax Return Income (Main)'!B91" display="click here to return to Main Tab - Rental Real Estate" xr:uid="{F44DFB1B-10BD-46BD-830D-BFEB6F923D7D}"/>
    <hyperlink ref="F125:J125" location="'Tax Return Income (Main)'!B38" display="click here to return to Main Tab" xr:uid="{FC7781C9-92E3-473C-8FC2-6026F116CE94}"/>
  </hyperlinks>
  <pageMargins left="0.4" right="0.15" top="0.5" bottom="0.5" header="0.3" footer="0.3"/>
  <pageSetup scale="76" orientation="landscape" horizontalDpi="90" verticalDpi="90" r:id="rId2"/>
  <rowBreaks count="14" manualBreakCount="14">
    <brk id="28" min="1" max="4" man="1"/>
    <brk id="44" max="16383" man="1"/>
    <brk id="63" max="16383" man="1"/>
    <brk id="81" min="1" max="5" man="1"/>
    <brk id="103" min="1" max="4" man="1"/>
    <brk id="126" min="1" max="4" man="1"/>
    <brk id="141" min="1" max="4" man="1"/>
    <brk id="165" min="1" max="4" man="1"/>
    <brk id="188" max="16383" man="1"/>
    <brk id="211" min="1" max="4" man="1"/>
    <brk id="229" min="1" max="4" man="1"/>
    <brk id="251" min="1" max="4" man="1"/>
    <brk id="283" min="1" max="5" man="1"/>
    <brk id="298" min="1" max="4"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C2:N119"/>
  <sheetViews>
    <sheetView showGridLines="0" showRowColHeaders="0" topLeftCell="A6" zoomScale="120" zoomScaleNormal="120" workbookViewId="0">
      <selection activeCell="L29" sqref="L29:M29"/>
    </sheetView>
  </sheetViews>
  <sheetFormatPr defaultRowHeight="12.3"/>
  <cols>
    <col min="1" max="1" width="1.85546875" customWidth="1"/>
    <col min="2" max="2" width="4.37890625" customWidth="1"/>
    <col min="3" max="3" width="3.6171875" style="13" customWidth="1"/>
    <col min="4" max="4" width="11.234375" customWidth="1"/>
    <col min="5" max="6" width="11.85546875" customWidth="1"/>
    <col min="7" max="7" width="26.6171875" customWidth="1"/>
    <col min="9" max="9" width="10.47265625" customWidth="1"/>
    <col min="10" max="10" width="2.85546875" customWidth="1"/>
    <col min="11" max="11" width="18.76171875" customWidth="1"/>
    <col min="12" max="12" width="2.85546875" style="8" customWidth="1"/>
    <col min="13" max="13" width="18.76171875" customWidth="1"/>
  </cols>
  <sheetData>
    <row r="2" spans="3:14" ht="15.75" customHeight="1">
      <c r="D2" s="9"/>
      <c r="E2" s="9"/>
      <c r="F2" s="9"/>
      <c r="G2" s="9"/>
      <c r="H2" s="9"/>
      <c r="I2" s="9"/>
      <c r="J2" s="9"/>
      <c r="K2" s="9"/>
      <c r="L2" s="11"/>
      <c r="M2" s="9"/>
      <c r="N2" s="9"/>
    </row>
    <row r="3" spans="3:14" ht="15.75" customHeight="1">
      <c r="D3" s="9"/>
      <c r="E3" s="9"/>
      <c r="F3" s="9"/>
      <c r="G3" s="27"/>
      <c r="H3" s="9"/>
      <c r="I3" s="9"/>
      <c r="J3" s="9"/>
      <c r="K3" s="9"/>
      <c r="L3" s="11"/>
      <c r="M3" s="9"/>
      <c r="N3" s="9"/>
    </row>
    <row r="4" spans="3:14" ht="15.75" customHeight="1">
      <c r="D4" s="9"/>
      <c r="E4" s="9"/>
      <c r="F4" s="9"/>
      <c r="G4" s="9"/>
      <c r="H4" s="9"/>
      <c r="I4" s="9"/>
      <c r="J4" s="9"/>
      <c r="K4" s="9"/>
      <c r="L4" s="11"/>
      <c r="M4" s="9"/>
      <c r="N4" s="9"/>
    </row>
    <row r="5" spans="3:14" ht="15.75" customHeight="1">
      <c r="D5" s="9"/>
      <c r="E5" s="9"/>
      <c r="F5" s="9"/>
      <c r="G5" s="9"/>
      <c r="H5" s="9"/>
      <c r="I5" s="9"/>
      <c r="J5" s="9"/>
      <c r="K5" s="9"/>
      <c r="L5" s="11"/>
      <c r="M5" s="9"/>
      <c r="N5" s="9"/>
    </row>
    <row r="6" spans="3:14" ht="15.75" customHeight="1">
      <c r="D6" s="9"/>
      <c r="E6" s="9"/>
      <c r="F6" s="9"/>
      <c r="G6" s="9"/>
      <c r="H6" s="9"/>
      <c r="I6" s="9"/>
      <c r="J6" s="9"/>
      <c r="K6" s="9"/>
      <c r="L6" s="11"/>
      <c r="M6" s="9"/>
      <c r="N6" s="9"/>
    </row>
    <row r="7" spans="3:14" s="677" customFormat="1" ht="21" customHeight="1">
      <c r="C7" s="671"/>
      <c r="D7" s="1326" t="s">
        <v>524</v>
      </c>
      <c r="E7" s="1327"/>
      <c r="F7" s="1327"/>
      <c r="G7" s="1327"/>
      <c r="H7" s="672"/>
      <c r="I7" s="673"/>
      <c r="J7" s="674"/>
      <c r="K7" s="674"/>
      <c r="L7" s="675"/>
      <c r="M7" s="676"/>
      <c r="N7" s="676"/>
    </row>
    <row r="8" spans="3:14" s="677" customFormat="1" ht="20.5" customHeight="1">
      <c r="C8" s="671"/>
      <c r="D8" s="678" t="s">
        <v>525</v>
      </c>
      <c r="E8" s="672"/>
      <c r="F8" s="672"/>
      <c r="G8" s="672"/>
      <c r="H8" s="674"/>
      <c r="I8" s="674"/>
      <c r="J8" s="674"/>
      <c r="K8" s="1343" t="s">
        <v>657</v>
      </c>
      <c r="L8" s="1344"/>
      <c r="M8" s="1344"/>
      <c r="N8" s="679"/>
    </row>
    <row r="9" spans="3:14" s="677" customFormat="1" ht="18.3">
      <c r="C9" s="671"/>
      <c r="D9" s="680"/>
      <c r="E9" s="676"/>
      <c r="F9" s="676"/>
      <c r="G9" s="676"/>
      <c r="H9" s="676"/>
      <c r="I9" s="676"/>
      <c r="J9" s="681"/>
      <c r="K9" s="682"/>
      <c r="L9" s="683"/>
      <c r="M9" s="676"/>
      <c r="N9" s="676"/>
    </row>
    <row r="10" spans="3:14" s="677" customFormat="1" ht="15" customHeight="1">
      <c r="C10" s="684">
        <v>181</v>
      </c>
      <c r="D10" s="700" t="s">
        <v>55</v>
      </c>
      <c r="E10" s="1338"/>
      <c r="F10" s="1339"/>
      <c r="G10" s="1339"/>
      <c r="H10" s="1339"/>
      <c r="I10" s="1339"/>
      <c r="J10" s="1339"/>
      <c r="K10" s="1339"/>
      <c r="L10" s="1340"/>
      <c r="M10" s="1340"/>
      <c r="N10" s="676"/>
    </row>
    <row r="11" spans="3:14" s="677" customFormat="1" ht="15" customHeight="1">
      <c r="C11" s="684">
        <v>182</v>
      </c>
      <c r="D11" s="910" t="s">
        <v>526</v>
      </c>
      <c r="E11" s="911"/>
      <c r="F11" s="912"/>
      <c r="G11" s="913" t="s">
        <v>527</v>
      </c>
      <c r="H11" s="1336"/>
      <c r="I11" s="1337"/>
      <c r="J11" s="1341">
        <v>2022</v>
      </c>
      <c r="K11" s="1342"/>
      <c r="L11" s="1341">
        <v>2023</v>
      </c>
      <c r="M11" s="1342"/>
      <c r="N11" s="676"/>
    </row>
    <row r="12" spans="3:14" s="677" customFormat="1" ht="15" customHeight="1">
      <c r="C12" s="684">
        <v>183</v>
      </c>
      <c r="D12" s="1328" t="s">
        <v>528</v>
      </c>
      <c r="E12" s="1329"/>
      <c r="F12" s="1329"/>
      <c r="G12" s="1329"/>
      <c r="H12" s="1330" t="s">
        <v>222</v>
      </c>
      <c r="I12" s="1331"/>
      <c r="J12" s="914" t="s">
        <v>16</v>
      </c>
      <c r="K12" s="915"/>
      <c r="L12" s="914" t="s">
        <v>16</v>
      </c>
      <c r="M12" s="915">
        <v>110596</v>
      </c>
      <c r="N12" s="676"/>
    </row>
    <row r="13" spans="3:14" s="677" customFormat="1" ht="15" customHeight="1">
      <c r="C13" s="684">
        <v>184</v>
      </c>
      <c r="D13" s="1328" t="s">
        <v>529</v>
      </c>
      <c r="E13" s="1329"/>
      <c r="F13" s="1329"/>
      <c r="G13" s="1329"/>
      <c r="H13" s="1330" t="s">
        <v>782</v>
      </c>
      <c r="I13" s="1331"/>
      <c r="J13" s="914" t="s">
        <v>16</v>
      </c>
      <c r="K13" s="915"/>
      <c r="L13" s="914" t="s">
        <v>16</v>
      </c>
      <c r="M13" s="915">
        <v>2282</v>
      </c>
      <c r="N13" s="676"/>
    </row>
    <row r="14" spans="3:14" s="677" customFormat="1" ht="15" customHeight="1">
      <c r="C14" s="684">
        <v>185</v>
      </c>
      <c r="D14" s="1328" t="s">
        <v>530</v>
      </c>
      <c r="E14" s="1329"/>
      <c r="F14" s="1329"/>
      <c r="G14" s="1329"/>
      <c r="H14" s="1330" t="s">
        <v>224</v>
      </c>
      <c r="I14" s="1331"/>
      <c r="J14" s="914" t="s">
        <v>16</v>
      </c>
      <c r="K14" s="915"/>
      <c r="L14" s="914" t="s">
        <v>16</v>
      </c>
      <c r="M14" s="915">
        <v>15976</v>
      </c>
      <c r="N14" s="676"/>
    </row>
    <row r="15" spans="3:14" s="677" customFormat="1" ht="15" customHeight="1">
      <c r="C15" s="684">
        <v>186</v>
      </c>
      <c r="D15" s="1328" t="s">
        <v>570</v>
      </c>
      <c r="E15" s="1329"/>
      <c r="F15" s="1329"/>
      <c r="G15" s="1329"/>
      <c r="H15" s="1330" t="s">
        <v>232</v>
      </c>
      <c r="I15" s="1331"/>
      <c r="J15" s="914" t="s">
        <v>16</v>
      </c>
      <c r="K15" s="915"/>
      <c r="L15" s="914" t="s">
        <v>16</v>
      </c>
      <c r="M15" s="915">
        <v>87687</v>
      </c>
      <c r="N15" s="676"/>
    </row>
    <row r="16" spans="3:14" s="677" customFormat="1" ht="15" customHeight="1">
      <c r="C16" s="684">
        <v>187</v>
      </c>
      <c r="D16" s="1332" t="s">
        <v>531</v>
      </c>
      <c r="E16" s="1333"/>
      <c r="F16" s="1333"/>
      <c r="G16" s="1333"/>
      <c r="H16" s="1334"/>
      <c r="I16" s="1335"/>
      <c r="J16" s="914" t="s">
        <v>16</v>
      </c>
      <c r="K16" s="916">
        <f>SUM(K12,K13,K14,K15)</f>
        <v>0</v>
      </c>
      <c r="L16" s="914" t="s">
        <v>16</v>
      </c>
      <c r="M16" s="916">
        <f>SUM(M12,M13,M14,M15)</f>
        <v>216541</v>
      </c>
      <c r="N16" s="676"/>
    </row>
    <row r="17" spans="3:14" s="677" customFormat="1" ht="15" customHeight="1">
      <c r="C17" s="684"/>
      <c r="D17" s="676"/>
      <c r="E17" s="676"/>
      <c r="F17" s="676"/>
      <c r="G17" s="676"/>
      <c r="H17" s="676"/>
      <c r="I17" s="676"/>
      <c r="J17" s="676"/>
      <c r="K17" s="676"/>
      <c r="L17" s="676"/>
      <c r="M17" s="676"/>
      <c r="N17" s="676"/>
    </row>
    <row r="18" spans="3:14" s="677" customFormat="1" ht="15" customHeight="1">
      <c r="C18" s="684"/>
      <c r="D18" s="910" t="s">
        <v>532</v>
      </c>
      <c r="E18" s="911"/>
      <c r="F18" s="912"/>
      <c r="G18" s="913" t="s">
        <v>527</v>
      </c>
      <c r="H18" s="1336"/>
      <c r="I18" s="1337"/>
      <c r="J18" s="1336"/>
      <c r="K18" s="1345"/>
      <c r="L18" s="1336"/>
      <c r="M18" s="1345"/>
      <c r="N18" s="676"/>
    </row>
    <row r="19" spans="3:14" s="677" customFormat="1" ht="15" customHeight="1">
      <c r="C19" s="684">
        <v>188</v>
      </c>
      <c r="D19" s="1328" t="s">
        <v>533</v>
      </c>
      <c r="E19" s="1329"/>
      <c r="F19" s="1329"/>
      <c r="G19" s="1329"/>
      <c r="H19" s="1330" t="s">
        <v>783</v>
      </c>
      <c r="I19" s="1331"/>
      <c r="J19" s="914" t="s">
        <v>16</v>
      </c>
      <c r="K19" s="915"/>
      <c r="L19" s="914" t="s">
        <v>16</v>
      </c>
      <c r="M19" s="915">
        <v>108432</v>
      </c>
      <c r="N19" s="676"/>
    </row>
    <row r="20" spans="3:14" s="677" customFormat="1" ht="15" customHeight="1">
      <c r="C20" s="684">
        <v>189</v>
      </c>
      <c r="D20" s="1328" t="s">
        <v>534</v>
      </c>
      <c r="E20" s="1329"/>
      <c r="F20" s="1329"/>
      <c r="G20" s="1329"/>
      <c r="H20" s="1330" t="s">
        <v>784</v>
      </c>
      <c r="I20" s="1331"/>
      <c r="J20" s="914" t="s">
        <v>16</v>
      </c>
      <c r="K20" s="915"/>
      <c r="L20" s="914" t="s">
        <v>16</v>
      </c>
      <c r="M20" s="915">
        <v>47000</v>
      </c>
      <c r="N20" s="676"/>
    </row>
    <row r="21" spans="3:14" s="677" customFormat="1" ht="15" customHeight="1">
      <c r="C21" s="684">
        <v>190</v>
      </c>
      <c r="D21" s="1328" t="s">
        <v>571</v>
      </c>
      <c r="E21" s="1329"/>
      <c r="F21" s="1329"/>
      <c r="G21" s="1329"/>
      <c r="H21" s="1330" t="s">
        <v>785</v>
      </c>
      <c r="I21" s="1331"/>
      <c r="J21" s="914" t="s">
        <v>16</v>
      </c>
      <c r="K21" s="915"/>
      <c r="L21" s="914" t="s">
        <v>16</v>
      </c>
      <c r="M21" s="915">
        <v>58682</v>
      </c>
      <c r="N21" s="676"/>
    </row>
    <row r="22" spans="3:14" s="677" customFormat="1" ht="15" customHeight="1">
      <c r="C22" s="684">
        <v>191</v>
      </c>
      <c r="D22" s="1332" t="s">
        <v>535</v>
      </c>
      <c r="E22" s="1333"/>
      <c r="F22" s="1333"/>
      <c r="G22" s="1333"/>
      <c r="H22" s="1334"/>
      <c r="I22" s="1335"/>
      <c r="J22" s="914" t="s">
        <v>16</v>
      </c>
      <c r="K22" s="917">
        <f>SUM(K19,K20,K21)</f>
        <v>0</v>
      </c>
      <c r="L22" s="914" t="s">
        <v>16</v>
      </c>
      <c r="M22" s="917">
        <f>SUM(M19,M20,M21)</f>
        <v>214114</v>
      </c>
      <c r="N22" s="676"/>
    </row>
    <row r="23" spans="3:14" s="677" customFormat="1" ht="15" customHeight="1">
      <c r="C23" s="684"/>
      <c r="D23" s="676"/>
      <c r="E23" s="676"/>
      <c r="F23" s="676"/>
      <c r="G23" s="676"/>
      <c r="H23" s="676"/>
      <c r="I23" s="676"/>
      <c r="J23" s="676"/>
      <c r="K23" s="676"/>
      <c r="L23" s="675"/>
      <c r="M23" s="676"/>
      <c r="N23" s="676"/>
    </row>
    <row r="24" spans="3:14" s="677" customFormat="1" ht="40.15" customHeight="1">
      <c r="C24" s="684"/>
      <c r="D24" s="1354" t="s">
        <v>786</v>
      </c>
      <c r="E24" s="1355"/>
      <c r="F24" s="1355"/>
      <c r="G24" s="1362" t="s">
        <v>787</v>
      </c>
      <c r="H24" s="1358"/>
      <c r="I24" s="1359"/>
      <c r="J24" s="1346" t="s">
        <v>536</v>
      </c>
      <c r="K24" s="1347"/>
      <c r="L24" s="1346" t="s">
        <v>690</v>
      </c>
      <c r="M24" s="1347"/>
      <c r="N24" s="676"/>
    </row>
    <row r="25" spans="3:14" s="677" customFormat="1" ht="15" customHeight="1">
      <c r="C25" s="684">
        <v>192</v>
      </c>
      <c r="D25" s="1328" t="s">
        <v>572</v>
      </c>
      <c r="E25" s="1329"/>
      <c r="F25" s="1329"/>
      <c r="G25" s="1329"/>
      <c r="H25" s="1350"/>
      <c r="I25" s="1351"/>
      <c r="J25" s="1348" t="str">
        <f>IFERROR((K16)/K22,"PASS - Division by Zero Error")</f>
        <v>PASS - Division by Zero Error</v>
      </c>
      <c r="K25" s="1349"/>
      <c r="L25" s="1348">
        <f>IFERROR((M16)/M22,"PASS - Division by Zero Error")</f>
        <v>1.0113350831799883</v>
      </c>
      <c r="M25" s="1349"/>
      <c r="N25" s="676"/>
    </row>
    <row r="26" spans="3:14" s="677" customFormat="1" ht="15" customHeight="1">
      <c r="C26" s="684"/>
      <c r="D26" s="676"/>
      <c r="E26" s="676"/>
      <c r="F26" s="676"/>
      <c r="G26" s="676"/>
      <c r="H26" s="676"/>
      <c r="I26" s="676"/>
      <c r="J26" s="676"/>
      <c r="K26" s="676"/>
      <c r="L26" s="675"/>
      <c r="M26" s="676"/>
      <c r="N26" s="676"/>
    </row>
    <row r="27" spans="3:14" s="677" customFormat="1" ht="40.15" customHeight="1">
      <c r="C27" s="684"/>
      <c r="D27" s="1356" t="s">
        <v>788</v>
      </c>
      <c r="E27" s="1355"/>
      <c r="F27" s="1355"/>
      <c r="G27" s="1357" t="s">
        <v>789</v>
      </c>
      <c r="H27" s="1358"/>
      <c r="I27" s="1359"/>
      <c r="J27" s="1352" t="s">
        <v>538</v>
      </c>
      <c r="K27" s="1353"/>
      <c r="L27" s="1352" t="s">
        <v>537</v>
      </c>
      <c r="M27" s="1353"/>
      <c r="N27" s="676"/>
    </row>
    <row r="28" spans="3:14" s="677" customFormat="1" ht="15" customHeight="1">
      <c r="C28" s="684">
        <v>193</v>
      </c>
      <c r="D28" s="1328" t="s">
        <v>572</v>
      </c>
      <c r="E28" s="1329"/>
      <c r="F28" s="1329"/>
      <c r="G28" s="1329"/>
      <c r="H28" s="1350"/>
      <c r="I28" s="1351"/>
      <c r="J28" s="1348" t="str">
        <f>IFERROR((K16-K14)/K22,"PASS - Division by Zero Error")</f>
        <v>PASS - Division by Zero Error</v>
      </c>
      <c r="K28" s="1349"/>
      <c r="L28" s="1348">
        <f>IFERROR((M16-M14)/M22,"PASS - Division by Zero Error")</f>
        <v>0.93672062546120294</v>
      </c>
      <c r="M28" s="1349"/>
      <c r="N28" s="676"/>
    </row>
    <row r="29" spans="3:14" s="690" customFormat="1" ht="15" customHeight="1">
      <c r="C29" s="685"/>
      <c r="D29" s="686"/>
      <c r="E29" s="687"/>
      <c r="F29" s="687"/>
      <c r="G29" s="687"/>
      <c r="H29" s="688"/>
      <c r="I29" s="688"/>
      <c r="J29" s="689"/>
      <c r="L29" s="1360" t="s">
        <v>638</v>
      </c>
      <c r="M29" s="1361"/>
      <c r="N29" s="691"/>
    </row>
    <row r="30" spans="3:14" s="677" customFormat="1" ht="15" customHeight="1">
      <c r="C30" s="671"/>
      <c r="D30" s="692"/>
      <c r="E30" s="676"/>
      <c r="F30" s="676"/>
      <c r="G30" s="676"/>
      <c r="H30" s="676"/>
      <c r="I30" s="676"/>
      <c r="J30" s="676"/>
      <c r="K30" s="676"/>
      <c r="L30" s="675"/>
      <c r="M30" s="676"/>
      <c r="N30" s="676"/>
    </row>
    <row r="31" spans="3:14" s="677" customFormat="1" ht="15" customHeight="1">
      <c r="C31" s="671"/>
      <c r="D31" s="676"/>
      <c r="E31" s="676"/>
      <c r="F31" s="676"/>
      <c r="G31" s="676"/>
      <c r="H31" s="676"/>
      <c r="I31" s="676"/>
      <c r="J31" s="681"/>
      <c r="K31" s="682"/>
      <c r="L31" s="683"/>
      <c r="M31" s="676"/>
    </row>
    <row r="32" spans="3:14" s="677" customFormat="1" ht="15" customHeight="1">
      <c r="C32" s="684">
        <v>181</v>
      </c>
      <c r="D32" s="700" t="s">
        <v>55</v>
      </c>
      <c r="E32" s="1338"/>
      <c r="F32" s="1339"/>
      <c r="G32" s="1339"/>
      <c r="H32" s="1339"/>
      <c r="I32" s="1339"/>
      <c r="J32" s="1339"/>
      <c r="K32" s="1339"/>
      <c r="L32" s="1340"/>
      <c r="M32" s="1340"/>
      <c r="N32" s="676"/>
    </row>
    <row r="33" spans="3:14" s="677" customFormat="1" ht="15" customHeight="1">
      <c r="C33" s="684">
        <v>182</v>
      </c>
      <c r="D33" s="910" t="s">
        <v>526</v>
      </c>
      <c r="E33" s="911"/>
      <c r="F33" s="912"/>
      <c r="G33" s="913" t="s">
        <v>527</v>
      </c>
      <c r="H33" s="1336"/>
      <c r="I33" s="1337"/>
      <c r="J33" s="1341">
        <v>2022</v>
      </c>
      <c r="K33" s="1342"/>
      <c r="L33" s="1341">
        <v>2023</v>
      </c>
      <c r="M33" s="1342"/>
      <c r="N33" s="676"/>
    </row>
    <row r="34" spans="3:14" s="677" customFormat="1" ht="15" customHeight="1">
      <c r="C34" s="684">
        <v>183</v>
      </c>
      <c r="D34" s="1328" t="s">
        <v>528</v>
      </c>
      <c r="E34" s="1329"/>
      <c r="F34" s="1329"/>
      <c r="G34" s="1329"/>
      <c r="H34" s="1330" t="s">
        <v>222</v>
      </c>
      <c r="I34" s="1331"/>
      <c r="J34" s="914" t="s">
        <v>16</v>
      </c>
      <c r="K34" s="915"/>
      <c r="L34" s="914" t="s">
        <v>16</v>
      </c>
      <c r="M34" s="915"/>
      <c r="N34" s="676"/>
    </row>
    <row r="35" spans="3:14" s="677" customFormat="1" ht="15" customHeight="1">
      <c r="C35" s="684">
        <v>184</v>
      </c>
      <c r="D35" s="1328" t="s">
        <v>529</v>
      </c>
      <c r="E35" s="1329"/>
      <c r="F35" s="1329"/>
      <c r="G35" s="1329"/>
      <c r="H35" s="1330" t="s">
        <v>782</v>
      </c>
      <c r="I35" s="1331"/>
      <c r="J35" s="914" t="s">
        <v>16</v>
      </c>
      <c r="K35" s="915"/>
      <c r="L35" s="914" t="s">
        <v>16</v>
      </c>
      <c r="M35" s="915"/>
      <c r="N35" s="676"/>
    </row>
    <row r="36" spans="3:14" s="677" customFormat="1" ht="15" customHeight="1">
      <c r="C36" s="684">
        <v>185</v>
      </c>
      <c r="D36" s="1328" t="s">
        <v>530</v>
      </c>
      <c r="E36" s="1329"/>
      <c r="F36" s="1329"/>
      <c r="G36" s="1329"/>
      <c r="H36" s="1330" t="s">
        <v>224</v>
      </c>
      <c r="I36" s="1331"/>
      <c r="J36" s="914" t="s">
        <v>16</v>
      </c>
      <c r="K36" s="915"/>
      <c r="L36" s="914" t="s">
        <v>16</v>
      </c>
      <c r="M36" s="915"/>
      <c r="N36" s="676"/>
    </row>
    <row r="37" spans="3:14" s="677" customFormat="1" ht="15" customHeight="1">
      <c r="C37" s="684">
        <v>186</v>
      </c>
      <c r="D37" s="1328" t="s">
        <v>570</v>
      </c>
      <c r="E37" s="1329"/>
      <c r="F37" s="1329"/>
      <c r="G37" s="1329"/>
      <c r="H37" s="1330" t="s">
        <v>232</v>
      </c>
      <c r="I37" s="1331"/>
      <c r="J37" s="914" t="s">
        <v>16</v>
      </c>
      <c r="K37" s="915"/>
      <c r="L37" s="914" t="s">
        <v>16</v>
      </c>
      <c r="M37" s="915"/>
      <c r="N37" s="676"/>
    </row>
    <row r="38" spans="3:14" s="677" customFormat="1" ht="15" customHeight="1">
      <c r="C38" s="684">
        <v>187</v>
      </c>
      <c r="D38" s="1332" t="s">
        <v>531</v>
      </c>
      <c r="E38" s="1333"/>
      <c r="F38" s="1333"/>
      <c r="G38" s="1333"/>
      <c r="H38" s="1334"/>
      <c r="I38" s="1335"/>
      <c r="J38" s="914" t="s">
        <v>16</v>
      </c>
      <c r="K38" s="916">
        <f>SUM(K34,K35,K36,K37)</f>
        <v>0</v>
      </c>
      <c r="L38" s="914" t="s">
        <v>16</v>
      </c>
      <c r="M38" s="916">
        <f>SUM(M34,M35,M36,M37)</f>
        <v>0</v>
      </c>
      <c r="N38" s="676"/>
    </row>
    <row r="39" spans="3:14" s="677" customFormat="1" ht="15" customHeight="1">
      <c r="C39" s="684"/>
      <c r="D39" s="676"/>
      <c r="E39" s="676"/>
      <c r="F39" s="676"/>
      <c r="G39" s="676"/>
      <c r="H39" s="676"/>
      <c r="I39" s="676"/>
      <c r="J39" s="676"/>
      <c r="K39" s="676"/>
      <c r="L39" s="676"/>
      <c r="M39" s="676"/>
      <c r="N39" s="676"/>
    </row>
    <row r="40" spans="3:14" s="677" customFormat="1" ht="15" customHeight="1">
      <c r="C40" s="684"/>
      <c r="D40" s="910" t="s">
        <v>532</v>
      </c>
      <c r="E40" s="911"/>
      <c r="F40" s="912"/>
      <c r="G40" s="913" t="s">
        <v>527</v>
      </c>
      <c r="H40" s="1336"/>
      <c r="I40" s="1337"/>
      <c r="J40" s="1336"/>
      <c r="K40" s="1345"/>
      <c r="L40" s="1336"/>
      <c r="M40" s="1345"/>
      <c r="N40" s="676"/>
    </row>
    <row r="41" spans="3:14" s="677" customFormat="1" ht="15" customHeight="1">
      <c r="C41" s="684">
        <v>188</v>
      </c>
      <c r="D41" s="1328" t="s">
        <v>533</v>
      </c>
      <c r="E41" s="1329"/>
      <c r="F41" s="1329"/>
      <c r="G41" s="1329"/>
      <c r="H41" s="1330" t="s">
        <v>783</v>
      </c>
      <c r="I41" s="1331"/>
      <c r="J41" s="914" t="s">
        <v>16</v>
      </c>
      <c r="K41" s="915"/>
      <c r="L41" s="914" t="s">
        <v>16</v>
      </c>
      <c r="M41" s="915"/>
      <c r="N41" s="676"/>
    </row>
    <row r="42" spans="3:14" s="677" customFormat="1" ht="15" customHeight="1">
      <c r="C42" s="684">
        <v>189</v>
      </c>
      <c r="D42" s="1328" t="s">
        <v>534</v>
      </c>
      <c r="E42" s="1329"/>
      <c r="F42" s="1329"/>
      <c r="G42" s="1329"/>
      <c r="H42" s="1330" t="s">
        <v>784</v>
      </c>
      <c r="I42" s="1331"/>
      <c r="J42" s="914" t="s">
        <v>16</v>
      </c>
      <c r="K42" s="915"/>
      <c r="L42" s="914" t="s">
        <v>16</v>
      </c>
      <c r="M42" s="915"/>
      <c r="N42" s="676"/>
    </row>
    <row r="43" spans="3:14" s="677" customFormat="1" ht="15" customHeight="1">
      <c r="C43" s="684">
        <v>190</v>
      </c>
      <c r="D43" s="1328" t="s">
        <v>571</v>
      </c>
      <c r="E43" s="1329"/>
      <c r="F43" s="1329"/>
      <c r="G43" s="1329"/>
      <c r="H43" s="1330" t="s">
        <v>785</v>
      </c>
      <c r="I43" s="1331"/>
      <c r="J43" s="914" t="s">
        <v>16</v>
      </c>
      <c r="K43" s="915"/>
      <c r="L43" s="914" t="s">
        <v>16</v>
      </c>
      <c r="M43" s="915"/>
      <c r="N43" s="676"/>
    </row>
    <row r="44" spans="3:14" s="677" customFormat="1" ht="15" customHeight="1">
      <c r="C44" s="684">
        <v>191</v>
      </c>
      <c r="D44" s="1332" t="s">
        <v>535</v>
      </c>
      <c r="E44" s="1333"/>
      <c r="F44" s="1333"/>
      <c r="G44" s="1333"/>
      <c r="H44" s="1334"/>
      <c r="I44" s="1335"/>
      <c r="J44" s="914" t="s">
        <v>16</v>
      </c>
      <c r="K44" s="917">
        <f>SUM(K41,K42,K43)</f>
        <v>0</v>
      </c>
      <c r="L44" s="914" t="s">
        <v>16</v>
      </c>
      <c r="M44" s="917">
        <f>SUM(M41,M42,M43)</f>
        <v>0</v>
      </c>
      <c r="N44" s="676"/>
    </row>
    <row r="45" spans="3:14" s="677" customFormat="1" ht="15" customHeight="1">
      <c r="C45" s="684"/>
      <c r="D45" s="676"/>
      <c r="E45" s="676"/>
      <c r="F45" s="676"/>
      <c r="G45" s="676"/>
      <c r="H45" s="676"/>
      <c r="I45" s="676"/>
      <c r="J45" s="676"/>
      <c r="K45" s="676"/>
      <c r="L45" s="675"/>
      <c r="M45" s="676"/>
      <c r="N45" s="676"/>
    </row>
    <row r="46" spans="3:14" s="677" customFormat="1" ht="40.15" customHeight="1">
      <c r="C46" s="684"/>
      <c r="D46" s="1354" t="s">
        <v>786</v>
      </c>
      <c r="E46" s="1355"/>
      <c r="F46" s="1355"/>
      <c r="G46" s="1362" t="s">
        <v>787</v>
      </c>
      <c r="H46" s="1358"/>
      <c r="I46" s="1359"/>
      <c r="J46" s="1346" t="s">
        <v>536</v>
      </c>
      <c r="K46" s="1347"/>
      <c r="L46" s="1346" t="s">
        <v>690</v>
      </c>
      <c r="M46" s="1347"/>
      <c r="N46" s="676"/>
    </row>
    <row r="47" spans="3:14" s="677" customFormat="1" ht="15" customHeight="1">
      <c r="C47" s="684">
        <v>192</v>
      </c>
      <c r="D47" s="1328" t="s">
        <v>572</v>
      </c>
      <c r="E47" s="1329"/>
      <c r="F47" s="1329"/>
      <c r="G47" s="1329"/>
      <c r="H47" s="1350"/>
      <c r="I47" s="1351"/>
      <c r="J47" s="1348" t="str">
        <f>IFERROR((K38)/K44,"PASS - Division by Zero Error")</f>
        <v>PASS - Division by Zero Error</v>
      </c>
      <c r="K47" s="1349"/>
      <c r="L47" s="1348" t="str">
        <f>IFERROR((M38)/M44,"PASS - Division by Zero Error")</f>
        <v>PASS - Division by Zero Error</v>
      </c>
      <c r="M47" s="1349"/>
      <c r="N47" s="676"/>
    </row>
    <row r="48" spans="3:14" s="677" customFormat="1" ht="15" customHeight="1">
      <c r="C48" s="684"/>
      <c r="D48" s="676"/>
      <c r="E48" s="676"/>
      <c r="F48" s="676"/>
      <c r="G48" s="676"/>
      <c r="H48" s="676"/>
      <c r="I48" s="676"/>
      <c r="J48" s="676"/>
      <c r="K48" s="676"/>
      <c r="L48" s="675"/>
      <c r="M48" s="676"/>
      <c r="N48" s="676"/>
    </row>
    <row r="49" spans="3:14" s="677" customFormat="1" ht="40.15" customHeight="1">
      <c r="C49" s="684"/>
      <c r="D49" s="1356" t="s">
        <v>788</v>
      </c>
      <c r="E49" s="1355"/>
      <c r="F49" s="1355"/>
      <c r="G49" s="1357" t="s">
        <v>789</v>
      </c>
      <c r="H49" s="1358"/>
      <c r="I49" s="1359"/>
      <c r="J49" s="1352" t="s">
        <v>538</v>
      </c>
      <c r="K49" s="1353"/>
      <c r="L49" s="1352" t="s">
        <v>537</v>
      </c>
      <c r="M49" s="1353"/>
      <c r="N49" s="676"/>
    </row>
    <row r="50" spans="3:14" s="677" customFormat="1" ht="15" customHeight="1">
      <c r="C50" s="684">
        <v>193</v>
      </c>
      <c r="D50" s="1328" t="s">
        <v>572</v>
      </c>
      <c r="E50" s="1329"/>
      <c r="F50" s="1329"/>
      <c r="G50" s="1329"/>
      <c r="H50" s="1350"/>
      <c r="I50" s="1351"/>
      <c r="J50" s="1348" t="str">
        <f>IFERROR((K38-K36)/K44,"PASS - Division by Zero Error")</f>
        <v>PASS - Division by Zero Error</v>
      </c>
      <c r="K50" s="1349"/>
      <c r="L50" s="1348" t="str">
        <f>IFERROR((M38-M36)/M44,"PASS - Division by Zero Error")</f>
        <v>PASS - Division by Zero Error</v>
      </c>
      <c r="M50" s="1349"/>
      <c r="N50" s="676"/>
    </row>
    <row r="51" spans="3:14" s="677" customFormat="1" ht="15" customHeight="1">
      <c r="C51" s="671"/>
      <c r="D51" s="693"/>
      <c r="E51" s="694"/>
      <c r="F51" s="694"/>
      <c r="G51" s="694"/>
      <c r="H51" s="695"/>
      <c r="I51" s="695"/>
      <c r="J51" s="696"/>
      <c r="K51" s="697"/>
      <c r="L51" s="1360" t="s">
        <v>638</v>
      </c>
      <c r="M51" s="1361"/>
      <c r="N51" s="698"/>
    </row>
    <row r="52" spans="3:14" s="677" customFormat="1" ht="12.9">
      <c r="C52" s="671"/>
      <c r="L52" s="699"/>
    </row>
    <row r="53" spans="3:14" s="677" customFormat="1" ht="12.9">
      <c r="C53" s="671"/>
      <c r="L53" s="699"/>
    </row>
    <row r="54" spans="3:14" s="677" customFormat="1" ht="15" customHeight="1">
      <c r="C54" s="684">
        <v>181</v>
      </c>
      <c r="D54" s="700" t="s">
        <v>55</v>
      </c>
      <c r="E54" s="1338"/>
      <c r="F54" s="1339"/>
      <c r="G54" s="1339"/>
      <c r="H54" s="1339"/>
      <c r="I54" s="1339"/>
      <c r="J54" s="1339"/>
      <c r="K54" s="1339"/>
      <c r="L54" s="1340"/>
      <c r="M54" s="1340"/>
      <c r="N54" s="676"/>
    </row>
    <row r="55" spans="3:14" s="677" customFormat="1" ht="15" customHeight="1">
      <c r="C55" s="684">
        <v>182</v>
      </c>
      <c r="D55" s="910" t="s">
        <v>526</v>
      </c>
      <c r="E55" s="911"/>
      <c r="F55" s="912"/>
      <c r="G55" s="913" t="s">
        <v>527</v>
      </c>
      <c r="H55" s="1336"/>
      <c r="I55" s="1337"/>
      <c r="J55" s="1341">
        <v>2022</v>
      </c>
      <c r="K55" s="1342"/>
      <c r="L55" s="1341">
        <v>2023</v>
      </c>
      <c r="M55" s="1342"/>
      <c r="N55" s="676"/>
    </row>
    <row r="56" spans="3:14" s="677" customFormat="1" ht="15" customHeight="1">
      <c r="C56" s="684">
        <v>183</v>
      </c>
      <c r="D56" s="1328" t="s">
        <v>528</v>
      </c>
      <c r="E56" s="1329"/>
      <c r="F56" s="1329"/>
      <c r="G56" s="1329"/>
      <c r="H56" s="1330" t="s">
        <v>222</v>
      </c>
      <c r="I56" s="1331"/>
      <c r="J56" s="914" t="s">
        <v>16</v>
      </c>
      <c r="K56" s="915"/>
      <c r="L56" s="914" t="s">
        <v>16</v>
      </c>
      <c r="M56" s="915"/>
      <c r="N56" s="676"/>
    </row>
    <row r="57" spans="3:14" s="677" customFormat="1" ht="15" customHeight="1">
      <c r="C57" s="684">
        <v>184</v>
      </c>
      <c r="D57" s="1328" t="s">
        <v>529</v>
      </c>
      <c r="E57" s="1329"/>
      <c r="F57" s="1329"/>
      <c r="G57" s="1329"/>
      <c r="H57" s="1330" t="s">
        <v>782</v>
      </c>
      <c r="I57" s="1331"/>
      <c r="J57" s="914" t="s">
        <v>16</v>
      </c>
      <c r="K57" s="915"/>
      <c r="L57" s="914" t="s">
        <v>16</v>
      </c>
      <c r="M57" s="915"/>
      <c r="N57" s="676"/>
    </row>
    <row r="58" spans="3:14" s="677" customFormat="1" ht="15" customHeight="1">
      <c r="C58" s="684">
        <v>185</v>
      </c>
      <c r="D58" s="1328" t="s">
        <v>530</v>
      </c>
      <c r="E58" s="1329"/>
      <c r="F58" s="1329"/>
      <c r="G58" s="1329"/>
      <c r="H58" s="1330" t="s">
        <v>224</v>
      </c>
      <c r="I58" s="1331"/>
      <c r="J58" s="914" t="s">
        <v>16</v>
      </c>
      <c r="K58" s="915"/>
      <c r="L58" s="914" t="s">
        <v>16</v>
      </c>
      <c r="M58" s="915"/>
      <c r="N58" s="676"/>
    </row>
    <row r="59" spans="3:14" s="677" customFormat="1" ht="15" customHeight="1">
      <c r="C59" s="684">
        <v>186</v>
      </c>
      <c r="D59" s="1328" t="s">
        <v>570</v>
      </c>
      <c r="E59" s="1329"/>
      <c r="F59" s="1329"/>
      <c r="G59" s="1329"/>
      <c r="H59" s="1330" t="s">
        <v>232</v>
      </c>
      <c r="I59" s="1331"/>
      <c r="J59" s="914" t="s">
        <v>16</v>
      </c>
      <c r="K59" s="915"/>
      <c r="L59" s="914" t="s">
        <v>16</v>
      </c>
      <c r="M59" s="915"/>
      <c r="N59" s="676"/>
    </row>
    <row r="60" spans="3:14" s="677" customFormat="1" ht="15" customHeight="1">
      <c r="C60" s="684">
        <v>187</v>
      </c>
      <c r="D60" s="1332" t="s">
        <v>531</v>
      </c>
      <c r="E60" s="1333"/>
      <c r="F60" s="1333"/>
      <c r="G60" s="1333"/>
      <c r="H60" s="1334"/>
      <c r="I60" s="1335"/>
      <c r="J60" s="914" t="s">
        <v>16</v>
      </c>
      <c r="K60" s="916">
        <f>SUM(K56,K57,K58,K59)</f>
        <v>0</v>
      </c>
      <c r="L60" s="914" t="s">
        <v>16</v>
      </c>
      <c r="M60" s="916">
        <f>SUM(M56,M57,M58,M59)</f>
        <v>0</v>
      </c>
      <c r="N60" s="676"/>
    </row>
    <row r="61" spans="3:14" s="677" customFormat="1" ht="15" customHeight="1">
      <c r="C61" s="684"/>
      <c r="D61" s="676"/>
      <c r="E61" s="676"/>
      <c r="F61" s="676"/>
      <c r="G61" s="676"/>
      <c r="H61" s="676"/>
      <c r="I61" s="676"/>
      <c r="J61" s="676"/>
      <c r="K61" s="676"/>
      <c r="L61" s="676"/>
      <c r="M61" s="676"/>
      <c r="N61" s="676"/>
    </row>
    <row r="62" spans="3:14" s="677" customFormat="1" ht="15" customHeight="1">
      <c r="C62" s="684"/>
      <c r="D62" s="910" t="s">
        <v>532</v>
      </c>
      <c r="E62" s="911"/>
      <c r="F62" s="912"/>
      <c r="G62" s="913" t="s">
        <v>527</v>
      </c>
      <c r="H62" s="1336"/>
      <c r="I62" s="1337"/>
      <c r="J62" s="1336"/>
      <c r="K62" s="1345"/>
      <c r="L62" s="1336"/>
      <c r="M62" s="1345"/>
      <c r="N62" s="676"/>
    </row>
    <row r="63" spans="3:14" s="677" customFormat="1" ht="15" customHeight="1">
      <c r="C63" s="684">
        <v>188</v>
      </c>
      <c r="D63" s="1328" t="s">
        <v>533</v>
      </c>
      <c r="E63" s="1329"/>
      <c r="F63" s="1329"/>
      <c r="G63" s="1329"/>
      <c r="H63" s="1330" t="s">
        <v>783</v>
      </c>
      <c r="I63" s="1331"/>
      <c r="J63" s="914" t="s">
        <v>16</v>
      </c>
      <c r="K63" s="915"/>
      <c r="L63" s="914" t="s">
        <v>16</v>
      </c>
      <c r="M63" s="915"/>
      <c r="N63" s="676"/>
    </row>
    <row r="64" spans="3:14" s="677" customFormat="1" ht="15" customHeight="1">
      <c r="C64" s="684">
        <v>189</v>
      </c>
      <c r="D64" s="1328" t="s">
        <v>534</v>
      </c>
      <c r="E64" s="1329"/>
      <c r="F64" s="1329"/>
      <c r="G64" s="1329"/>
      <c r="H64" s="1330" t="s">
        <v>784</v>
      </c>
      <c r="I64" s="1331"/>
      <c r="J64" s="914" t="s">
        <v>16</v>
      </c>
      <c r="K64" s="915"/>
      <c r="L64" s="914" t="s">
        <v>16</v>
      </c>
      <c r="M64" s="915"/>
      <c r="N64" s="676"/>
    </row>
    <row r="65" spans="3:14" s="677" customFormat="1" ht="15" customHeight="1">
      <c r="C65" s="684">
        <v>190</v>
      </c>
      <c r="D65" s="1328" t="s">
        <v>571</v>
      </c>
      <c r="E65" s="1329"/>
      <c r="F65" s="1329"/>
      <c r="G65" s="1329"/>
      <c r="H65" s="1330" t="s">
        <v>785</v>
      </c>
      <c r="I65" s="1331"/>
      <c r="J65" s="914" t="s">
        <v>16</v>
      </c>
      <c r="K65" s="915"/>
      <c r="L65" s="914" t="s">
        <v>16</v>
      </c>
      <c r="M65" s="915"/>
      <c r="N65" s="676"/>
    </row>
    <row r="66" spans="3:14" s="677" customFormat="1" ht="15" customHeight="1">
      <c r="C66" s="684">
        <v>191</v>
      </c>
      <c r="D66" s="1332" t="s">
        <v>535</v>
      </c>
      <c r="E66" s="1333"/>
      <c r="F66" s="1333"/>
      <c r="G66" s="1333"/>
      <c r="H66" s="1334"/>
      <c r="I66" s="1335"/>
      <c r="J66" s="914" t="s">
        <v>16</v>
      </c>
      <c r="K66" s="917">
        <f>SUM(K63,K64,K65)</f>
        <v>0</v>
      </c>
      <c r="L66" s="914" t="s">
        <v>16</v>
      </c>
      <c r="M66" s="917">
        <f>SUM(M63,M64,M65)</f>
        <v>0</v>
      </c>
      <c r="N66" s="676"/>
    </row>
    <row r="67" spans="3:14" s="677" customFormat="1" ht="15" customHeight="1">
      <c r="C67" s="684"/>
      <c r="D67" s="676"/>
      <c r="E67" s="676"/>
      <c r="F67" s="676"/>
      <c r="G67" s="676"/>
      <c r="H67" s="676"/>
      <c r="I67" s="676"/>
      <c r="J67" s="676"/>
      <c r="K67" s="676"/>
      <c r="L67" s="675"/>
      <c r="M67" s="676"/>
      <c r="N67" s="676"/>
    </row>
    <row r="68" spans="3:14" s="677" customFormat="1" ht="40.15" customHeight="1">
      <c r="C68" s="684"/>
      <c r="D68" s="1354" t="s">
        <v>786</v>
      </c>
      <c r="E68" s="1355"/>
      <c r="F68" s="1355"/>
      <c r="G68" s="1362" t="s">
        <v>787</v>
      </c>
      <c r="H68" s="1358"/>
      <c r="I68" s="1359"/>
      <c r="J68" s="1346" t="s">
        <v>536</v>
      </c>
      <c r="K68" s="1347"/>
      <c r="L68" s="1346" t="s">
        <v>690</v>
      </c>
      <c r="M68" s="1347"/>
      <c r="N68" s="676"/>
    </row>
    <row r="69" spans="3:14" s="677" customFormat="1" ht="15" customHeight="1">
      <c r="C69" s="684">
        <v>192</v>
      </c>
      <c r="D69" s="1328" t="s">
        <v>572</v>
      </c>
      <c r="E69" s="1329"/>
      <c r="F69" s="1329"/>
      <c r="G69" s="1329"/>
      <c r="H69" s="1350"/>
      <c r="I69" s="1351"/>
      <c r="J69" s="1348" t="str">
        <f>IFERROR((K60)/K66,"PASS - Division by Zero Error")</f>
        <v>PASS - Division by Zero Error</v>
      </c>
      <c r="K69" s="1349"/>
      <c r="L69" s="1348" t="str">
        <f>IFERROR((M60)/M66,"PASS - Division by Zero Error")</f>
        <v>PASS - Division by Zero Error</v>
      </c>
      <c r="M69" s="1349"/>
      <c r="N69" s="676"/>
    </row>
    <row r="70" spans="3:14" s="677" customFormat="1" ht="15" customHeight="1">
      <c r="C70" s="684"/>
      <c r="D70" s="676"/>
      <c r="E70" s="676"/>
      <c r="F70" s="676"/>
      <c r="G70" s="676"/>
      <c r="H70" s="676"/>
      <c r="I70" s="676"/>
      <c r="J70" s="676"/>
      <c r="K70" s="676"/>
      <c r="L70" s="675"/>
      <c r="M70" s="676"/>
      <c r="N70" s="676"/>
    </row>
    <row r="71" spans="3:14" s="677" customFormat="1" ht="40.15" customHeight="1">
      <c r="C71" s="684"/>
      <c r="D71" s="1356" t="s">
        <v>788</v>
      </c>
      <c r="E71" s="1355"/>
      <c r="F71" s="1355"/>
      <c r="G71" s="1357" t="s">
        <v>789</v>
      </c>
      <c r="H71" s="1358"/>
      <c r="I71" s="1359"/>
      <c r="J71" s="1352" t="s">
        <v>538</v>
      </c>
      <c r="K71" s="1353"/>
      <c r="L71" s="1352" t="s">
        <v>537</v>
      </c>
      <c r="M71" s="1353"/>
      <c r="N71" s="676"/>
    </row>
    <row r="72" spans="3:14" s="677" customFormat="1" ht="15" customHeight="1">
      <c r="C72" s="684">
        <v>193</v>
      </c>
      <c r="D72" s="1328" t="s">
        <v>572</v>
      </c>
      <c r="E72" s="1329"/>
      <c r="F72" s="1329"/>
      <c r="G72" s="1329"/>
      <c r="H72" s="1350"/>
      <c r="I72" s="1351"/>
      <c r="J72" s="1348" t="str">
        <f>IFERROR((K60-K58)/K66,"PASS - Division by Zero Error")</f>
        <v>PASS - Division by Zero Error</v>
      </c>
      <c r="K72" s="1349"/>
      <c r="L72" s="1348" t="str">
        <f>IFERROR((M60-M58)/M66,"PASS - Division by Zero Error")</f>
        <v>PASS - Division by Zero Error</v>
      </c>
      <c r="M72" s="1349"/>
      <c r="N72" s="676"/>
    </row>
    <row r="73" spans="3:14" s="677" customFormat="1" ht="12.9">
      <c r="C73" s="671"/>
      <c r="D73" s="693"/>
      <c r="E73" s="694"/>
      <c r="F73" s="694"/>
      <c r="G73" s="694"/>
      <c r="H73" s="695"/>
      <c r="I73" s="695"/>
      <c r="J73" s="696"/>
      <c r="K73" s="697"/>
      <c r="L73" s="1360" t="s">
        <v>638</v>
      </c>
      <c r="M73" s="1361"/>
    </row>
    <row r="74" spans="3:14" s="677" customFormat="1" ht="12.9">
      <c r="C74" s="671"/>
      <c r="D74" s="692"/>
      <c r="E74" s="676"/>
      <c r="F74" s="676"/>
      <c r="G74" s="676"/>
      <c r="H74" s="676"/>
      <c r="I74" s="676"/>
      <c r="J74" s="676"/>
      <c r="K74" s="676"/>
      <c r="L74" s="675"/>
      <c r="M74" s="676"/>
    </row>
    <row r="75" spans="3:14" s="677" customFormat="1" ht="18.3">
      <c r="C75" s="671"/>
      <c r="D75" s="676"/>
      <c r="E75" s="676"/>
      <c r="F75" s="676"/>
      <c r="G75" s="676"/>
      <c r="H75" s="676"/>
      <c r="I75" s="676"/>
      <c r="J75" s="681"/>
      <c r="K75" s="682"/>
      <c r="L75" s="683"/>
      <c r="M75" s="676"/>
    </row>
    <row r="76" spans="3:14" s="677" customFormat="1" ht="15" customHeight="1">
      <c r="C76" s="684">
        <v>181</v>
      </c>
      <c r="D76" s="700" t="s">
        <v>55</v>
      </c>
      <c r="E76" s="1338"/>
      <c r="F76" s="1339"/>
      <c r="G76" s="1339"/>
      <c r="H76" s="1339"/>
      <c r="I76" s="1339"/>
      <c r="J76" s="1339"/>
      <c r="K76" s="1339"/>
      <c r="L76" s="1340"/>
      <c r="M76" s="1340"/>
      <c r="N76" s="676"/>
    </row>
    <row r="77" spans="3:14" s="677" customFormat="1" ht="15" customHeight="1">
      <c r="C77" s="684">
        <v>182</v>
      </c>
      <c r="D77" s="910" t="s">
        <v>526</v>
      </c>
      <c r="E77" s="911"/>
      <c r="F77" s="912"/>
      <c r="G77" s="913" t="s">
        <v>527</v>
      </c>
      <c r="H77" s="1336"/>
      <c r="I77" s="1337"/>
      <c r="J77" s="1341">
        <v>2022</v>
      </c>
      <c r="K77" s="1342"/>
      <c r="L77" s="1341">
        <v>2023</v>
      </c>
      <c r="M77" s="1342"/>
      <c r="N77" s="676"/>
    </row>
    <row r="78" spans="3:14" s="677" customFormat="1" ht="15" customHeight="1">
      <c r="C78" s="684">
        <v>183</v>
      </c>
      <c r="D78" s="1328" t="s">
        <v>528</v>
      </c>
      <c r="E78" s="1329"/>
      <c r="F78" s="1329"/>
      <c r="G78" s="1329"/>
      <c r="H78" s="1330" t="s">
        <v>222</v>
      </c>
      <c r="I78" s="1331"/>
      <c r="J78" s="914" t="s">
        <v>16</v>
      </c>
      <c r="K78" s="915"/>
      <c r="L78" s="914" t="s">
        <v>16</v>
      </c>
      <c r="M78" s="915"/>
      <c r="N78" s="676"/>
    </row>
    <row r="79" spans="3:14" s="677" customFormat="1" ht="15" customHeight="1">
      <c r="C79" s="684">
        <v>184</v>
      </c>
      <c r="D79" s="1328" t="s">
        <v>529</v>
      </c>
      <c r="E79" s="1329"/>
      <c r="F79" s="1329"/>
      <c r="G79" s="1329"/>
      <c r="H79" s="1330" t="s">
        <v>782</v>
      </c>
      <c r="I79" s="1331"/>
      <c r="J79" s="914" t="s">
        <v>16</v>
      </c>
      <c r="K79" s="915"/>
      <c r="L79" s="914" t="s">
        <v>16</v>
      </c>
      <c r="M79" s="915"/>
      <c r="N79" s="676"/>
    </row>
    <row r="80" spans="3:14" s="677" customFormat="1" ht="15" customHeight="1">
      <c r="C80" s="684">
        <v>185</v>
      </c>
      <c r="D80" s="1328" t="s">
        <v>530</v>
      </c>
      <c r="E80" s="1329"/>
      <c r="F80" s="1329"/>
      <c r="G80" s="1329"/>
      <c r="H80" s="1330" t="s">
        <v>224</v>
      </c>
      <c r="I80" s="1331"/>
      <c r="J80" s="914" t="s">
        <v>16</v>
      </c>
      <c r="K80" s="915"/>
      <c r="L80" s="914" t="s">
        <v>16</v>
      </c>
      <c r="M80" s="915"/>
      <c r="N80" s="676"/>
    </row>
    <row r="81" spans="3:14" s="677" customFormat="1" ht="15" customHeight="1">
      <c r="C81" s="684">
        <v>186</v>
      </c>
      <c r="D81" s="1328" t="s">
        <v>570</v>
      </c>
      <c r="E81" s="1329"/>
      <c r="F81" s="1329"/>
      <c r="G81" s="1329"/>
      <c r="H81" s="1330" t="s">
        <v>232</v>
      </c>
      <c r="I81" s="1331"/>
      <c r="J81" s="914" t="s">
        <v>16</v>
      </c>
      <c r="K81" s="915"/>
      <c r="L81" s="914" t="s">
        <v>16</v>
      </c>
      <c r="M81" s="915"/>
      <c r="N81" s="676"/>
    </row>
    <row r="82" spans="3:14" s="677" customFormat="1" ht="15" customHeight="1">
      <c r="C82" s="684">
        <v>187</v>
      </c>
      <c r="D82" s="1332" t="s">
        <v>531</v>
      </c>
      <c r="E82" s="1333"/>
      <c r="F82" s="1333"/>
      <c r="G82" s="1333"/>
      <c r="H82" s="1334"/>
      <c r="I82" s="1335"/>
      <c r="J82" s="914" t="s">
        <v>16</v>
      </c>
      <c r="K82" s="916">
        <f>SUM(K78,K79,K80,K81)</f>
        <v>0</v>
      </c>
      <c r="L82" s="914" t="s">
        <v>16</v>
      </c>
      <c r="M82" s="916">
        <f>SUM(M78,M79,M80,M81)</f>
        <v>0</v>
      </c>
      <c r="N82" s="676"/>
    </row>
    <row r="83" spans="3:14" s="677" customFormat="1" ht="15" customHeight="1">
      <c r="C83" s="684"/>
      <c r="D83" s="676"/>
      <c r="E83" s="676"/>
      <c r="F83" s="676"/>
      <c r="G83" s="676"/>
      <c r="H83" s="676"/>
      <c r="I83" s="676"/>
      <c r="J83" s="676"/>
      <c r="K83" s="676"/>
      <c r="L83" s="676"/>
      <c r="M83" s="676"/>
      <c r="N83" s="676"/>
    </row>
    <row r="84" spans="3:14" s="677" customFormat="1" ht="15" customHeight="1">
      <c r="C84" s="684"/>
      <c r="D84" s="910" t="s">
        <v>532</v>
      </c>
      <c r="E84" s="911"/>
      <c r="F84" s="912"/>
      <c r="G84" s="913" t="s">
        <v>527</v>
      </c>
      <c r="H84" s="1336"/>
      <c r="I84" s="1337"/>
      <c r="J84" s="1336"/>
      <c r="K84" s="1345"/>
      <c r="L84" s="1336"/>
      <c r="M84" s="1345"/>
      <c r="N84" s="676"/>
    </row>
    <row r="85" spans="3:14" s="677" customFormat="1" ht="15" customHeight="1">
      <c r="C85" s="684">
        <v>188</v>
      </c>
      <c r="D85" s="1328" t="s">
        <v>533</v>
      </c>
      <c r="E85" s="1329"/>
      <c r="F85" s="1329"/>
      <c r="G85" s="1329"/>
      <c r="H85" s="1330" t="s">
        <v>783</v>
      </c>
      <c r="I85" s="1331"/>
      <c r="J85" s="914" t="s">
        <v>16</v>
      </c>
      <c r="K85" s="915"/>
      <c r="L85" s="914" t="s">
        <v>16</v>
      </c>
      <c r="M85" s="915"/>
      <c r="N85" s="676"/>
    </row>
    <row r="86" spans="3:14" s="677" customFormat="1" ht="15" customHeight="1">
      <c r="C86" s="684">
        <v>189</v>
      </c>
      <c r="D86" s="1328" t="s">
        <v>534</v>
      </c>
      <c r="E86" s="1329"/>
      <c r="F86" s="1329"/>
      <c r="G86" s="1329"/>
      <c r="H86" s="1330" t="s">
        <v>784</v>
      </c>
      <c r="I86" s="1331"/>
      <c r="J86" s="914" t="s">
        <v>16</v>
      </c>
      <c r="K86" s="915"/>
      <c r="L86" s="914" t="s">
        <v>16</v>
      </c>
      <c r="M86" s="915"/>
      <c r="N86" s="676"/>
    </row>
    <row r="87" spans="3:14" s="677" customFormat="1" ht="15" customHeight="1">
      <c r="C87" s="684">
        <v>190</v>
      </c>
      <c r="D87" s="1328" t="s">
        <v>571</v>
      </c>
      <c r="E87" s="1329"/>
      <c r="F87" s="1329"/>
      <c r="G87" s="1329"/>
      <c r="H87" s="1330" t="s">
        <v>785</v>
      </c>
      <c r="I87" s="1331"/>
      <c r="J87" s="914" t="s">
        <v>16</v>
      </c>
      <c r="K87" s="915"/>
      <c r="L87" s="914" t="s">
        <v>16</v>
      </c>
      <c r="M87" s="915"/>
      <c r="N87" s="676"/>
    </row>
    <row r="88" spans="3:14" s="677" customFormat="1" ht="15" customHeight="1">
      <c r="C88" s="684">
        <v>191</v>
      </c>
      <c r="D88" s="1332" t="s">
        <v>535</v>
      </c>
      <c r="E88" s="1333"/>
      <c r="F88" s="1333"/>
      <c r="G88" s="1333"/>
      <c r="H88" s="1334"/>
      <c r="I88" s="1335"/>
      <c r="J88" s="914" t="s">
        <v>16</v>
      </c>
      <c r="K88" s="917">
        <f>SUM(K85,K86,K87)</f>
        <v>0</v>
      </c>
      <c r="L88" s="914" t="s">
        <v>16</v>
      </c>
      <c r="M88" s="917">
        <f>SUM(M85,M86,M87)</f>
        <v>0</v>
      </c>
      <c r="N88" s="676"/>
    </row>
    <row r="89" spans="3:14" s="677" customFormat="1" ht="15" customHeight="1">
      <c r="C89" s="684"/>
      <c r="D89" s="676"/>
      <c r="E89" s="676"/>
      <c r="F89" s="676"/>
      <c r="G89" s="676"/>
      <c r="H89" s="676"/>
      <c r="I89" s="676"/>
      <c r="J89" s="676"/>
      <c r="K89" s="676"/>
      <c r="L89" s="675"/>
      <c r="M89" s="676"/>
      <c r="N89" s="676"/>
    </row>
    <row r="90" spans="3:14" s="677" customFormat="1" ht="40.15" customHeight="1">
      <c r="C90" s="684"/>
      <c r="D90" s="1354" t="s">
        <v>786</v>
      </c>
      <c r="E90" s="1355"/>
      <c r="F90" s="1355"/>
      <c r="G90" s="1362" t="s">
        <v>787</v>
      </c>
      <c r="H90" s="1358"/>
      <c r="I90" s="1359"/>
      <c r="J90" s="1346" t="s">
        <v>536</v>
      </c>
      <c r="K90" s="1347"/>
      <c r="L90" s="1346" t="s">
        <v>690</v>
      </c>
      <c r="M90" s="1347"/>
      <c r="N90" s="676"/>
    </row>
    <row r="91" spans="3:14" s="677" customFormat="1" ht="15" customHeight="1">
      <c r="C91" s="684">
        <v>192</v>
      </c>
      <c r="D91" s="1328" t="s">
        <v>572</v>
      </c>
      <c r="E91" s="1329"/>
      <c r="F91" s="1329"/>
      <c r="G91" s="1329"/>
      <c r="H91" s="1350"/>
      <c r="I91" s="1351"/>
      <c r="J91" s="1348" t="str">
        <f>IFERROR((K82)/K88,"PASS - Division by Zero Error")</f>
        <v>PASS - Division by Zero Error</v>
      </c>
      <c r="K91" s="1349"/>
      <c r="L91" s="1348" t="str">
        <f>IFERROR((M82)/M88,"PASS - Division by Zero Error")</f>
        <v>PASS - Division by Zero Error</v>
      </c>
      <c r="M91" s="1349"/>
      <c r="N91" s="676"/>
    </row>
    <row r="92" spans="3:14" s="677" customFormat="1" ht="15" customHeight="1">
      <c r="C92" s="684"/>
      <c r="D92" s="676"/>
      <c r="E92" s="676"/>
      <c r="F92" s="676"/>
      <c r="G92" s="676"/>
      <c r="H92" s="676"/>
      <c r="I92" s="676"/>
      <c r="J92" s="676"/>
      <c r="K92" s="676"/>
      <c r="L92" s="675"/>
      <c r="M92" s="676"/>
      <c r="N92" s="676"/>
    </row>
    <row r="93" spans="3:14" s="677" customFormat="1" ht="40.15" customHeight="1">
      <c r="C93" s="684"/>
      <c r="D93" s="1356" t="s">
        <v>788</v>
      </c>
      <c r="E93" s="1355"/>
      <c r="F93" s="1355"/>
      <c r="G93" s="1357" t="s">
        <v>789</v>
      </c>
      <c r="H93" s="1358"/>
      <c r="I93" s="1359"/>
      <c r="J93" s="1352" t="s">
        <v>538</v>
      </c>
      <c r="K93" s="1353"/>
      <c r="L93" s="1352" t="s">
        <v>537</v>
      </c>
      <c r="M93" s="1353"/>
      <c r="N93" s="676"/>
    </row>
    <row r="94" spans="3:14" s="677" customFormat="1" ht="15" customHeight="1">
      <c r="C94" s="684">
        <v>193</v>
      </c>
      <c r="D94" s="1328" t="s">
        <v>572</v>
      </c>
      <c r="E94" s="1329"/>
      <c r="F94" s="1329"/>
      <c r="G94" s="1329"/>
      <c r="H94" s="1350"/>
      <c r="I94" s="1351"/>
      <c r="J94" s="1348" t="str">
        <f>IFERROR((K82-K80)/K88,"PASS - Division by Zero Error")</f>
        <v>PASS - Division by Zero Error</v>
      </c>
      <c r="K94" s="1349"/>
      <c r="L94" s="1348" t="str">
        <f>IFERROR((M82-M80)/M88,"PASS - Division by Zero Error")</f>
        <v>PASS - Division by Zero Error</v>
      </c>
      <c r="M94" s="1349"/>
      <c r="N94" s="676"/>
    </row>
    <row r="95" spans="3:14" s="677" customFormat="1" ht="12.9">
      <c r="C95" s="671"/>
      <c r="D95" s="693"/>
      <c r="E95" s="694"/>
      <c r="F95" s="694"/>
      <c r="G95" s="694"/>
      <c r="H95" s="695"/>
      <c r="I95" s="695"/>
      <c r="J95" s="696"/>
      <c r="K95" s="697"/>
      <c r="L95" s="1360" t="s">
        <v>638</v>
      </c>
      <c r="M95" s="1361"/>
    </row>
    <row r="96" spans="3:14" s="677" customFormat="1" ht="12.9">
      <c r="C96" s="671"/>
      <c r="D96" s="692"/>
      <c r="E96" s="676"/>
      <c r="F96" s="676"/>
      <c r="G96" s="676"/>
      <c r="H96" s="676"/>
      <c r="I96" s="676"/>
      <c r="J96" s="676"/>
      <c r="K96" s="676"/>
      <c r="L96" s="675"/>
      <c r="M96" s="676"/>
    </row>
    <row r="97" spans="3:14" s="677" customFormat="1" ht="12.9">
      <c r="C97" s="671"/>
      <c r="L97" s="699"/>
    </row>
    <row r="98" spans="3:14" s="677" customFormat="1" ht="15" customHeight="1">
      <c r="C98" s="684">
        <v>181</v>
      </c>
      <c r="D98" s="700" t="s">
        <v>55</v>
      </c>
      <c r="E98" s="1338"/>
      <c r="F98" s="1339"/>
      <c r="G98" s="1339"/>
      <c r="H98" s="1339"/>
      <c r="I98" s="1339"/>
      <c r="J98" s="1339"/>
      <c r="K98" s="1339"/>
      <c r="L98" s="1340"/>
      <c r="M98" s="1340"/>
      <c r="N98" s="676"/>
    </row>
    <row r="99" spans="3:14" s="677" customFormat="1" ht="15" customHeight="1">
      <c r="C99" s="684">
        <v>182</v>
      </c>
      <c r="D99" s="910" t="s">
        <v>526</v>
      </c>
      <c r="E99" s="911"/>
      <c r="F99" s="912"/>
      <c r="G99" s="913" t="s">
        <v>527</v>
      </c>
      <c r="H99" s="1336"/>
      <c r="I99" s="1337"/>
      <c r="J99" s="1341">
        <v>2022</v>
      </c>
      <c r="K99" s="1342"/>
      <c r="L99" s="1341">
        <v>2023</v>
      </c>
      <c r="M99" s="1342"/>
      <c r="N99" s="676"/>
    </row>
    <row r="100" spans="3:14" s="677" customFormat="1" ht="15" customHeight="1">
      <c r="C100" s="684">
        <v>183</v>
      </c>
      <c r="D100" s="1328" t="s">
        <v>528</v>
      </c>
      <c r="E100" s="1329"/>
      <c r="F100" s="1329"/>
      <c r="G100" s="1329"/>
      <c r="H100" s="1330" t="s">
        <v>222</v>
      </c>
      <c r="I100" s="1331"/>
      <c r="J100" s="914" t="s">
        <v>16</v>
      </c>
      <c r="K100" s="915"/>
      <c r="L100" s="914" t="s">
        <v>16</v>
      </c>
      <c r="M100" s="915"/>
      <c r="N100" s="676"/>
    </row>
    <row r="101" spans="3:14" s="677" customFormat="1" ht="15" customHeight="1">
      <c r="C101" s="684">
        <v>184</v>
      </c>
      <c r="D101" s="1328" t="s">
        <v>529</v>
      </c>
      <c r="E101" s="1329"/>
      <c r="F101" s="1329"/>
      <c r="G101" s="1329"/>
      <c r="H101" s="1330" t="s">
        <v>782</v>
      </c>
      <c r="I101" s="1331"/>
      <c r="J101" s="914" t="s">
        <v>16</v>
      </c>
      <c r="K101" s="915"/>
      <c r="L101" s="914" t="s">
        <v>16</v>
      </c>
      <c r="M101" s="915"/>
      <c r="N101" s="676"/>
    </row>
    <row r="102" spans="3:14" s="677" customFormat="1" ht="15" customHeight="1">
      <c r="C102" s="684">
        <v>185</v>
      </c>
      <c r="D102" s="1328" t="s">
        <v>530</v>
      </c>
      <c r="E102" s="1329"/>
      <c r="F102" s="1329"/>
      <c r="G102" s="1329"/>
      <c r="H102" s="1330" t="s">
        <v>224</v>
      </c>
      <c r="I102" s="1331"/>
      <c r="J102" s="914" t="s">
        <v>16</v>
      </c>
      <c r="K102" s="915"/>
      <c r="L102" s="914" t="s">
        <v>16</v>
      </c>
      <c r="M102" s="915"/>
      <c r="N102" s="676"/>
    </row>
    <row r="103" spans="3:14" s="677" customFormat="1" ht="15" customHeight="1">
      <c r="C103" s="684">
        <v>186</v>
      </c>
      <c r="D103" s="1328" t="s">
        <v>570</v>
      </c>
      <c r="E103" s="1329"/>
      <c r="F103" s="1329"/>
      <c r="G103" s="1329"/>
      <c r="H103" s="1330" t="s">
        <v>232</v>
      </c>
      <c r="I103" s="1331"/>
      <c r="J103" s="914" t="s">
        <v>16</v>
      </c>
      <c r="K103" s="915"/>
      <c r="L103" s="914" t="s">
        <v>16</v>
      </c>
      <c r="M103" s="915"/>
      <c r="N103" s="676"/>
    </row>
    <row r="104" spans="3:14" s="677" customFormat="1" ht="15" customHeight="1">
      <c r="C104" s="684">
        <v>187</v>
      </c>
      <c r="D104" s="1332" t="s">
        <v>531</v>
      </c>
      <c r="E104" s="1333"/>
      <c r="F104" s="1333"/>
      <c r="G104" s="1333"/>
      <c r="H104" s="1334"/>
      <c r="I104" s="1335"/>
      <c r="J104" s="914" t="s">
        <v>16</v>
      </c>
      <c r="K104" s="916">
        <f>SUM(K100,K101,K102,K103)</f>
        <v>0</v>
      </c>
      <c r="L104" s="914" t="s">
        <v>16</v>
      </c>
      <c r="M104" s="916">
        <f>SUM(M100,M101,M102,M103)</f>
        <v>0</v>
      </c>
      <c r="N104" s="676"/>
    </row>
    <row r="105" spans="3:14" s="677" customFormat="1" ht="15" customHeight="1">
      <c r="C105" s="684"/>
      <c r="D105" s="676"/>
      <c r="E105" s="676"/>
      <c r="F105" s="676"/>
      <c r="G105" s="676"/>
      <c r="H105" s="676"/>
      <c r="I105" s="676"/>
      <c r="J105" s="676"/>
      <c r="K105" s="676"/>
      <c r="L105" s="676"/>
      <c r="M105" s="676"/>
      <c r="N105" s="676"/>
    </row>
    <row r="106" spans="3:14" s="677" customFormat="1" ht="15" customHeight="1">
      <c r="C106" s="684"/>
      <c r="D106" s="910" t="s">
        <v>532</v>
      </c>
      <c r="E106" s="911"/>
      <c r="F106" s="912"/>
      <c r="G106" s="913" t="s">
        <v>527</v>
      </c>
      <c r="H106" s="1336"/>
      <c r="I106" s="1337"/>
      <c r="J106" s="1336"/>
      <c r="K106" s="1345"/>
      <c r="L106" s="1336"/>
      <c r="M106" s="1345"/>
      <c r="N106" s="676"/>
    </row>
    <row r="107" spans="3:14" s="677" customFormat="1" ht="15" customHeight="1">
      <c r="C107" s="684">
        <v>188</v>
      </c>
      <c r="D107" s="1328" t="s">
        <v>533</v>
      </c>
      <c r="E107" s="1329"/>
      <c r="F107" s="1329"/>
      <c r="G107" s="1329"/>
      <c r="H107" s="1330" t="s">
        <v>783</v>
      </c>
      <c r="I107" s="1331"/>
      <c r="J107" s="914" t="s">
        <v>16</v>
      </c>
      <c r="K107" s="915"/>
      <c r="L107" s="914" t="s">
        <v>16</v>
      </c>
      <c r="M107" s="915"/>
      <c r="N107" s="676"/>
    </row>
    <row r="108" spans="3:14" s="677" customFormat="1" ht="15" customHeight="1">
      <c r="C108" s="684">
        <v>189</v>
      </c>
      <c r="D108" s="1328" t="s">
        <v>534</v>
      </c>
      <c r="E108" s="1329"/>
      <c r="F108" s="1329"/>
      <c r="G108" s="1329"/>
      <c r="H108" s="1330" t="s">
        <v>784</v>
      </c>
      <c r="I108" s="1331"/>
      <c r="J108" s="914" t="s">
        <v>16</v>
      </c>
      <c r="K108" s="915"/>
      <c r="L108" s="914" t="s">
        <v>16</v>
      </c>
      <c r="M108" s="915"/>
      <c r="N108" s="676"/>
    </row>
    <row r="109" spans="3:14" s="677" customFormat="1" ht="15" customHeight="1">
      <c r="C109" s="684">
        <v>190</v>
      </c>
      <c r="D109" s="1328" t="s">
        <v>571</v>
      </c>
      <c r="E109" s="1329"/>
      <c r="F109" s="1329"/>
      <c r="G109" s="1329"/>
      <c r="H109" s="1330" t="s">
        <v>785</v>
      </c>
      <c r="I109" s="1331"/>
      <c r="J109" s="914" t="s">
        <v>16</v>
      </c>
      <c r="K109" s="915"/>
      <c r="L109" s="914" t="s">
        <v>16</v>
      </c>
      <c r="M109" s="915"/>
      <c r="N109" s="676"/>
    </row>
    <row r="110" spans="3:14" s="677" customFormat="1" ht="15" customHeight="1">
      <c r="C110" s="684">
        <v>191</v>
      </c>
      <c r="D110" s="1332" t="s">
        <v>535</v>
      </c>
      <c r="E110" s="1333"/>
      <c r="F110" s="1333"/>
      <c r="G110" s="1333"/>
      <c r="H110" s="1334"/>
      <c r="I110" s="1335"/>
      <c r="J110" s="914" t="s">
        <v>16</v>
      </c>
      <c r="K110" s="917">
        <f>SUM(K107,K108,K109)</f>
        <v>0</v>
      </c>
      <c r="L110" s="914" t="s">
        <v>16</v>
      </c>
      <c r="M110" s="917">
        <f>SUM(M107,M108,M109)</f>
        <v>0</v>
      </c>
      <c r="N110" s="676"/>
    </row>
    <row r="111" spans="3:14" s="677" customFormat="1" ht="15" customHeight="1">
      <c r="C111" s="684"/>
      <c r="D111" s="676"/>
      <c r="E111" s="676"/>
      <c r="F111" s="676"/>
      <c r="G111" s="676"/>
      <c r="H111" s="676"/>
      <c r="I111" s="676"/>
      <c r="J111" s="676"/>
      <c r="K111" s="676"/>
      <c r="L111" s="675"/>
      <c r="M111" s="676"/>
      <c r="N111" s="676"/>
    </row>
    <row r="112" spans="3:14" s="677" customFormat="1" ht="40.15" customHeight="1">
      <c r="C112" s="684"/>
      <c r="D112" s="1354" t="s">
        <v>786</v>
      </c>
      <c r="E112" s="1355"/>
      <c r="F112" s="1355"/>
      <c r="G112" s="1362" t="s">
        <v>787</v>
      </c>
      <c r="H112" s="1358"/>
      <c r="I112" s="1359"/>
      <c r="J112" s="1346" t="s">
        <v>536</v>
      </c>
      <c r="K112" s="1347"/>
      <c r="L112" s="1346" t="s">
        <v>690</v>
      </c>
      <c r="M112" s="1347"/>
      <c r="N112" s="676"/>
    </row>
    <row r="113" spans="3:14" s="677" customFormat="1" ht="15" customHeight="1">
      <c r="C113" s="684">
        <v>192</v>
      </c>
      <c r="D113" s="1328" t="s">
        <v>572</v>
      </c>
      <c r="E113" s="1329"/>
      <c r="F113" s="1329"/>
      <c r="G113" s="1329"/>
      <c r="H113" s="1350"/>
      <c r="I113" s="1351"/>
      <c r="J113" s="1348" t="str">
        <f>IFERROR((K104)/K110,"PASS - Division by Zero Error")</f>
        <v>PASS - Division by Zero Error</v>
      </c>
      <c r="K113" s="1349"/>
      <c r="L113" s="1348" t="str">
        <f>IFERROR((M104)/M110,"PASS - Division by Zero Error")</f>
        <v>PASS - Division by Zero Error</v>
      </c>
      <c r="M113" s="1349"/>
      <c r="N113" s="676"/>
    </row>
    <row r="114" spans="3:14" s="677" customFormat="1" ht="15" customHeight="1">
      <c r="C114" s="684"/>
      <c r="D114" s="676"/>
      <c r="E114" s="676"/>
      <c r="F114" s="676"/>
      <c r="G114" s="676"/>
      <c r="H114" s="676"/>
      <c r="I114" s="676"/>
      <c r="J114" s="676"/>
      <c r="K114" s="676"/>
      <c r="L114" s="675"/>
      <c r="M114" s="676"/>
      <c r="N114" s="676"/>
    </row>
    <row r="115" spans="3:14" s="677" customFormat="1" ht="40.15" customHeight="1">
      <c r="C115" s="684"/>
      <c r="D115" s="1356" t="s">
        <v>788</v>
      </c>
      <c r="E115" s="1355"/>
      <c r="F115" s="1355"/>
      <c r="G115" s="1357" t="s">
        <v>789</v>
      </c>
      <c r="H115" s="1358"/>
      <c r="I115" s="1359"/>
      <c r="J115" s="1352" t="s">
        <v>538</v>
      </c>
      <c r="K115" s="1353"/>
      <c r="L115" s="1352" t="s">
        <v>537</v>
      </c>
      <c r="M115" s="1353"/>
      <c r="N115" s="676"/>
    </row>
    <row r="116" spans="3:14" s="677" customFormat="1" ht="15" customHeight="1">
      <c r="C116" s="684">
        <v>193</v>
      </c>
      <c r="D116" s="1328" t="s">
        <v>572</v>
      </c>
      <c r="E116" s="1329"/>
      <c r="F116" s="1329"/>
      <c r="G116" s="1329"/>
      <c r="H116" s="1350"/>
      <c r="I116" s="1351"/>
      <c r="J116" s="1348" t="str">
        <f>IFERROR((K104-K102)/K110,"PASS - Division by Zero Error")</f>
        <v>PASS - Division by Zero Error</v>
      </c>
      <c r="K116" s="1349"/>
      <c r="L116" s="1348" t="str">
        <f>IFERROR((M104-M102)/M110,"PASS - Division by Zero Error")</f>
        <v>PASS - Division by Zero Error</v>
      </c>
      <c r="M116" s="1349"/>
      <c r="N116" s="676"/>
    </row>
    <row r="117" spans="3:14" s="677" customFormat="1" ht="12.9">
      <c r="C117" s="671"/>
      <c r="D117" s="693"/>
      <c r="E117" s="694"/>
      <c r="F117" s="694"/>
      <c r="G117" s="694"/>
      <c r="H117" s="695"/>
      <c r="I117" s="695"/>
      <c r="J117" s="696"/>
      <c r="K117" s="697"/>
      <c r="L117" s="1360" t="s">
        <v>638</v>
      </c>
      <c r="M117" s="1361"/>
    </row>
    <row r="118" spans="3:14">
      <c r="C118" s="803" t="s">
        <v>699</v>
      </c>
      <c r="D118" s="24"/>
      <c r="E118" s="12"/>
      <c r="F118" s="12"/>
      <c r="G118" s="12"/>
      <c r="H118" s="12"/>
      <c r="I118" s="12"/>
      <c r="J118" s="12"/>
      <c r="K118" s="12"/>
      <c r="L118" s="22"/>
      <c r="M118" s="12"/>
    </row>
    <row r="119" spans="3:14">
      <c r="C119" s="21"/>
      <c r="D119" s="25"/>
      <c r="E119" s="12"/>
      <c r="F119" s="12"/>
      <c r="G119" s="12"/>
      <c r="H119" s="12"/>
      <c r="I119" s="12"/>
      <c r="J119" s="12"/>
      <c r="K119" s="12"/>
      <c r="L119" s="22"/>
      <c r="M119" s="12"/>
    </row>
  </sheetData>
  <sheetProtection algorithmName="SHA-512" hashValue="7yrunHuG5TbBEGBjHXwQFeWOfsJM5Wl5BOFalOyuXPod77aFx28iqSgiv9FZhUqrjcMlOMF5Uhf9Dr51D9YP7g==" saltValue="kjeiBhPj8Sa31CENfWoFnA==" spinCount="100000" sheet="1" selectLockedCells="1"/>
  <mergeCells count="202">
    <mergeCell ref="D90:F90"/>
    <mergeCell ref="G90:I90"/>
    <mergeCell ref="D93:F93"/>
    <mergeCell ref="G93:I93"/>
    <mergeCell ref="D112:F112"/>
    <mergeCell ref="G112:I112"/>
    <mergeCell ref="D115:F115"/>
    <mergeCell ref="G115:I115"/>
    <mergeCell ref="G24:I24"/>
    <mergeCell ref="D27:F27"/>
    <mergeCell ref="G27:I27"/>
    <mergeCell ref="D46:F46"/>
    <mergeCell ref="G46:I46"/>
    <mergeCell ref="D49:F49"/>
    <mergeCell ref="G49:I49"/>
    <mergeCell ref="D68:F68"/>
    <mergeCell ref="G68:I68"/>
    <mergeCell ref="D80:G80"/>
    <mergeCell ref="H80:I80"/>
    <mergeCell ref="D81:G81"/>
    <mergeCell ref="H81:I81"/>
    <mergeCell ref="D82:G82"/>
    <mergeCell ref="H82:I82"/>
    <mergeCell ref="H77:I77"/>
    <mergeCell ref="L117:M117"/>
    <mergeCell ref="D116:I116"/>
    <mergeCell ref="J116:K116"/>
    <mergeCell ref="L116:M116"/>
    <mergeCell ref="L29:M29"/>
    <mergeCell ref="L51:M51"/>
    <mergeCell ref="L73:M73"/>
    <mergeCell ref="L95:M95"/>
    <mergeCell ref="D113:I113"/>
    <mergeCell ref="J113:K113"/>
    <mergeCell ref="L113:M113"/>
    <mergeCell ref="J115:K115"/>
    <mergeCell ref="L115:M115"/>
    <mergeCell ref="D110:G110"/>
    <mergeCell ref="H110:I110"/>
    <mergeCell ref="J112:K112"/>
    <mergeCell ref="L112:M112"/>
    <mergeCell ref="D107:G107"/>
    <mergeCell ref="H107:I107"/>
    <mergeCell ref="D108:G108"/>
    <mergeCell ref="H108:I108"/>
    <mergeCell ref="D109:G109"/>
    <mergeCell ref="H109:I109"/>
    <mergeCell ref="J94:K94"/>
    <mergeCell ref="L94:M94"/>
    <mergeCell ref="E98:M98"/>
    <mergeCell ref="D104:G104"/>
    <mergeCell ref="H104:I104"/>
    <mergeCell ref="J71:K71"/>
    <mergeCell ref="L71:M71"/>
    <mergeCell ref="D72:I72"/>
    <mergeCell ref="J72:K72"/>
    <mergeCell ref="L72:M72"/>
    <mergeCell ref="J90:K90"/>
    <mergeCell ref="L90:M90"/>
    <mergeCell ref="D91:I91"/>
    <mergeCell ref="J91:K91"/>
    <mergeCell ref="L91:M91"/>
    <mergeCell ref="D86:G86"/>
    <mergeCell ref="H86:I86"/>
    <mergeCell ref="D87:G87"/>
    <mergeCell ref="H87:I87"/>
    <mergeCell ref="D88:G88"/>
    <mergeCell ref="H88:I88"/>
    <mergeCell ref="J84:K84"/>
    <mergeCell ref="L84:M84"/>
    <mergeCell ref="D85:G85"/>
    <mergeCell ref="H85:I85"/>
    <mergeCell ref="J62:K62"/>
    <mergeCell ref="L62:M62"/>
    <mergeCell ref="D64:G64"/>
    <mergeCell ref="H64:I64"/>
    <mergeCell ref="D65:G65"/>
    <mergeCell ref="H65:I65"/>
    <mergeCell ref="J106:K106"/>
    <mergeCell ref="L106:M106"/>
    <mergeCell ref="H106:I106"/>
    <mergeCell ref="D102:G102"/>
    <mergeCell ref="H102:I102"/>
    <mergeCell ref="D103:G103"/>
    <mergeCell ref="H103:I103"/>
    <mergeCell ref="J99:K99"/>
    <mergeCell ref="L99:M99"/>
    <mergeCell ref="D100:G100"/>
    <mergeCell ref="H100:I100"/>
    <mergeCell ref="D101:G101"/>
    <mergeCell ref="H101:I101"/>
    <mergeCell ref="H99:I99"/>
    <mergeCell ref="D94:I94"/>
    <mergeCell ref="J93:K93"/>
    <mergeCell ref="L93:M93"/>
    <mergeCell ref="H84:I84"/>
    <mergeCell ref="H79:I79"/>
    <mergeCell ref="J77:K77"/>
    <mergeCell ref="L77:M77"/>
    <mergeCell ref="D78:G78"/>
    <mergeCell ref="H78:I78"/>
    <mergeCell ref="D79:G79"/>
    <mergeCell ref="E76:M76"/>
    <mergeCell ref="J68:K68"/>
    <mergeCell ref="L68:M68"/>
    <mergeCell ref="D69:I69"/>
    <mergeCell ref="J69:K69"/>
    <mergeCell ref="L69:M69"/>
    <mergeCell ref="D71:F71"/>
    <mergeCell ref="G71:I71"/>
    <mergeCell ref="D66:G66"/>
    <mergeCell ref="H66:I66"/>
    <mergeCell ref="H62:I62"/>
    <mergeCell ref="D63:G63"/>
    <mergeCell ref="H63:I63"/>
    <mergeCell ref="D60:G60"/>
    <mergeCell ref="H60:I60"/>
    <mergeCell ref="D59:G59"/>
    <mergeCell ref="D56:G56"/>
    <mergeCell ref="H56:I56"/>
    <mergeCell ref="D57:G57"/>
    <mergeCell ref="H57:I57"/>
    <mergeCell ref="H59:I59"/>
    <mergeCell ref="D58:G58"/>
    <mergeCell ref="H58:I58"/>
    <mergeCell ref="H55:I55"/>
    <mergeCell ref="E54:M54"/>
    <mergeCell ref="J55:K55"/>
    <mergeCell ref="L55:M55"/>
    <mergeCell ref="D50:I50"/>
    <mergeCell ref="J50:K50"/>
    <mergeCell ref="L50:M50"/>
    <mergeCell ref="D47:I47"/>
    <mergeCell ref="J47:K47"/>
    <mergeCell ref="L47:M47"/>
    <mergeCell ref="J49:K49"/>
    <mergeCell ref="L49:M49"/>
    <mergeCell ref="D44:G44"/>
    <mergeCell ref="H44:I44"/>
    <mergeCell ref="J46:K46"/>
    <mergeCell ref="L46:M46"/>
    <mergeCell ref="D41:G41"/>
    <mergeCell ref="H41:I41"/>
    <mergeCell ref="D42:G42"/>
    <mergeCell ref="H42:I42"/>
    <mergeCell ref="D43:G43"/>
    <mergeCell ref="H43:I43"/>
    <mergeCell ref="H40:I40"/>
    <mergeCell ref="J40:K40"/>
    <mergeCell ref="L40:M40"/>
    <mergeCell ref="D35:G35"/>
    <mergeCell ref="H35:I35"/>
    <mergeCell ref="D36:G36"/>
    <mergeCell ref="H36:I36"/>
    <mergeCell ref="D37:G37"/>
    <mergeCell ref="H37:I37"/>
    <mergeCell ref="L18:M18"/>
    <mergeCell ref="J24:K24"/>
    <mergeCell ref="J25:K25"/>
    <mergeCell ref="L24:M24"/>
    <mergeCell ref="L25:M25"/>
    <mergeCell ref="D20:G20"/>
    <mergeCell ref="H20:I20"/>
    <mergeCell ref="D38:G38"/>
    <mergeCell ref="H38:I38"/>
    <mergeCell ref="E32:M32"/>
    <mergeCell ref="H33:I33"/>
    <mergeCell ref="J33:K33"/>
    <mergeCell ref="L33:M33"/>
    <mergeCell ref="D34:G34"/>
    <mergeCell ref="H34:I34"/>
    <mergeCell ref="D25:I25"/>
    <mergeCell ref="J27:K27"/>
    <mergeCell ref="J28:K28"/>
    <mergeCell ref="L27:M27"/>
    <mergeCell ref="L28:M28"/>
    <mergeCell ref="D28:I28"/>
    <mergeCell ref="D24:F24"/>
    <mergeCell ref="D7:G7"/>
    <mergeCell ref="D21:G21"/>
    <mergeCell ref="H21:I21"/>
    <mergeCell ref="D22:G22"/>
    <mergeCell ref="H22:I22"/>
    <mergeCell ref="D15:G15"/>
    <mergeCell ref="H15:I15"/>
    <mergeCell ref="D16:G16"/>
    <mergeCell ref="H12:I12"/>
    <mergeCell ref="H16:I16"/>
    <mergeCell ref="H18:I18"/>
    <mergeCell ref="D13:G13"/>
    <mergeCell ref="H13:I13"/>
    <mergeCell ref="D14:G14"/>
    <mergeCell ref="H14:I14"/>
    <mergeCell ref="E10:M10"/>
    <mergeCell ref="L11:M11"/>
    <mergeCell ref="H11:I11"/>
    <mergeCell ref="J11:K11"/>
    <mergeCell ref="D12:G12"/>
    <mergeCell ref="K8:M8"/>
    <mergeCell ref="J18:K18"/>
    <mergeCell ref="D19:G19"/>
    <mergeCell ref="H19:I19"/>
  </mergeCells>
  <dataValidations xWindow="1209" yWindow="506" count="2">
    <dataValidation type="list" allowBlank="1" showInputMessage="1" showErrorMessage="1" promptTitle="MOST RECENT YEAR" prompt="Choose from drop down list_x000a_" sqref="L77:M77 L55:M55 L11:M11 L33:M33 L99:M99" xr:uid="{00000000-0002-0000-0300-000000000000}">
      <formula1>"2023, 2022, 2021, 2020"</formula1>
    </dataValidation>
    <dataValidation type="list" allowBlank="1" showInputMessage="1" showErrorMessage="1" promptTitle="PRIOR YEAR" prompt="Choose from drop down list_x000a_" sqref="J11:K11 J33:K33 J55:K55 J77:K77 J99:K99" xr:uid="{3D89CAB2-DC32-4B9F-B655-1C895C172AB4}">
      <formula1>"2022, 2021, 2020, 2019, 2018"</formula1>
    </dataValidation>
  </dataValidations>
  <hyperlinks>
    <hyperlink ref="L29:M29" location="'AMITRAC Guidance &amp; Help'!D299" display="Click here for guidance." xr:uid="{00000000-0004-0000-0300-000000000000}"/>
    <hyperlink ref="K8:M8" location="'Tax Return Cash Flow'!A1" display="click here to return to Tax Return Cash Flow tab" xr:uid="{00000000-0004-0000-0300-000005000000}"/>
    <hyperlink ref="L51:M51" location="'AMITRAC Guidance &amp; Help'!C310" display="click here for guidance" xr:uid="{4CBAD838-55DD-4828-909F-E1059A7DC345}"/>
    <hyperlink ref="L73:M73" location="'AMITRAC Guidance &amp; Help'!D299" display="Click here for guidance." xr:uid="{34EA7C4E-A223-4BD1-A8FE-BB63367A06A2}"/>
    <hyperlink ref="L95:M95" location="'AMITRAC Guidance &amp; Help'!D299" display="Click here for guidance." xr:uid="{CCEA0E64-E5DB-4C15-A1FA-B16FF91596C6}"/>
    <hyperlink ref="L117:M117" location="'AMITRAC Guidance &amp; Help'!D299" display="Click here for guidance." xr:uid="{581CF881-A8E7-4624-8D03-269697E46F2B}"/>
  </hyperlinks>
  <printOptions horizontalCentered="1"/>
  <pageMargins left="0.15" right="0.15" top="0.2" bottom="0.2" header="0.3" footer="0.04"/>
  <pageSetup paperSize="5" scale="98" orientation="landscape" r:id="rId1"/>
  <headerFooter>
    <oddFooter>&amp;C© 2022 Arch Mortgage Insurance Company&amp;R&amp;P of &amp;N</oddFooter>
  </headerFooter>
  <rowBreaks count="4" manualBreakCount="4">
    <brk id="30" max="16383" man="1"/>
    <brk id="52" min="2" max="12" man="1"/>
    <brk id="74" min="2" max="12" man="1"/>
    <brk id="96"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1A2E-F43A-4081-84F9-21C29D753995}">
  <sheetPr codeName="Sheet6">
    <tabColor theme="5"/>
  </sheetPr>
  <dimension ref="C2:P137"/>
  <sheetViews>
    <sheetView showGridLines="0" showRowColHeaders="0" topLeftCell="A6" zoomScale="120" zoomScaleNormal="120" workbookViewId="0">
      <selection activeCell="F34" sqref="F34:J34"/>
    </sheetView>
  </sheetViews>
  <sheetFormatPr defaultColWidth="9.234375" defaultRowHeight="12.3"/>
  <cols>
    <col min="1" max="1" width="1.85546875" style="649" customWidth="1"/>
    <col min="2" max="2" width="4.37890625" style="649" customWidth="1"/>
    <col min="3" max="3" width="3.6171875" style="651" customWidth="1"/>
    <col min="4" max="4" width="11.234375" style="649" customWidth="1"/>
    <col min="5" max="5" width="3.47265625" style="649" customWidth="1"/>
    <col min="6" max="6" width="28.6171875" style="649" customWidth="1"/>
    <col min="7" max="7" width="2.85546875" style="649" customWidth="1"/>
    <col min="8" max="8" width="16.140625" style="649" customWidth="1"/>
    <col min="9" max="9" width="2.85546875" style="649" customWidth="1"/>
    <col min="10" max="10" width="16.140625" style="649" customWidth="1"/>
    <col min="11" max="11" width="2.85546875" style="650" customWidth="1"/>
    <col min="12" max="12" width="16.140625" style="649" customWidth="1"/>
    <col min="13" max="16384" width="9.234375" style="649"/>
  </cols>
  <sheetData>
    <row r="2" spans="3:13" ht="15.75" customHeight="1">
      <c r="D2" s="652"/>
      <c r="E2" s="652"/>
      <c r="F2" s="652"/>
      <c r="G2" s="652"/>
      <c r="H2" s="652"/>
      <c r="I2" s="652"/>
      <c r="J2" s="652"/>
      <c r="K2" s="664"/>
      <c r="L2" s="652"/>
      <c r="M2" s="652"/>
    </row>
    <row r="3" spans="3:13" ht="15.75" customHeight="1">
      <c r="D3" s="652"/>
      <c r="E3" s="652"/>
      <c r="F3" s="652"/>
      <c r="G3" s="652"/>
      <c r="H3" s="652"/>
      <c r="I3" s="652"/>
      <c r="J3" s="652"/>
      <c r="K3" s="664"/>
      <c r="L3" s="652"/>
      <c r="M3" s="652"/>
    </row>
    <row r="4" spans="3:13" ht="15.75" customHeight="1">
      <c r="D4" s="652"/>
      <c r="E4" s="652"/>
      <c r="F4" s="652"/>
      <c r="G4" s="652"/>
      <c r="H4" s="652"/>
      <c r="I4" s="652"/>
      <c r="J4" s="652"/>
      <c r="K4" s="664"/>
      <c r="L4" s="652"/>
      <c r="M4" s="652"/>
    </row>
    <row r="5" spans="3:13" ht="15.75" customHeight="1">
      <c r="D5" s="652"/>
      <c r="E5" s="652"/>
      <c r="F5" s="652"/>
      <c r="G5" s="652"/>
      <c r="H5" s="652"/>
      <c r="I5" s="652"/>
      <c r="J5" s="652"/>
      <c r="K5" s="664"/>
      <c r="L5" s="652"/>
      <c r="M5" s="652"/>
    </row>
    <row r="6" spans="3:13" ht="15.75" customHeight="1">
      <c r="D6" s="652"/>
      <c r="E6" s="652"/>
      <c r="F6" s="652"/>
      <c r="G6" s="652"/>
      <c r="H6" s="652"/>
      <c r="I6" s="652"/>
      <c r="J6" s="652"/>
      <c r="K6" s="664"/>
      <c r="L6" s="652"/>
      <c r="M6" s="652"/>
    </row>
    <row r="7" spans="3:13" ht="21" customHeight="1">
      <c r="D7" s="1412" t="s">
        <v>500</v>
      </c>
      <c r="E7" s="1413"/>
      <c r="F7" s="1413"/>
      <c r="G7" s="701"/>
      <c r="H7" s="701"/>
      <c r="I7" s="702"/>
      <c r="J7" s="702"/>
      <c r="K7" s="703"/>
      <c r="L7" s="704"/>
      <c r="M7" s="652"/>
    </row>
    <row r="8" spans="3:13" ht="20.5" customHeight="1">
      <c r="D8" s="705" t="s">
        <v>539</v>
      </c>
      <c r="E8" s="706"/>
      <c r="F8" s="706"/>
      <c r="G8" s="706"/>
      <c r="H8" s="706"/>
      <c r="I8" s="702"/>
      <c r="J8" s="1343" t="s">
        <v>657</v>
      </c>
      <c r="K8" s="1344"/>
      <c r="L8" s="1344"/>
      <c r="M8" s="652"/>
    </row>
    <row r="9" spans="3:13" ht="18.3">
      <c r="C9" s="663"/>
      <c r="D9" s="704"/>
      <c r="E9" s="704"/>
      <c r="F9" s="704"/>
      <c r="G9" s="704"/>
      <c r="H9" s="704"/>
      <c r="I9" s="708"/>
      <c r="J9" s="709"/>
      <c r="K9" s="707"/>
      <c r="L9" s="704"/>
      <c r="M9" s="652"/>
    </row>
    <row r="10" spans="3:13" ht="15" customHeight="1">
      <c r="C10" s="662">
        <v>194</v>
      </c>
      <c r="D10" s="1409" t="s">
        <v>55</v>
      </c>
      <c r="E10" s="1410"/>
      <c r="F10" s="1376" t="s">
        <v>56</v>
      </c>
      <c r="G10" s="1377"/>
      <c r="H10" s="1377"/>
      <c r="I10" s="1377"/>
      <c r="J10" s="1378"/>
      <c r="K10" s="743"/>
      <c r="L10" s="818" t="s">
        <v>638</v>
      </c>
      <c r="M10" s="652"/>
    </row>
    <row r="11" spans="3:13" ht="15" customHeight="1">
      <c r="C11" s="662"/>
      <c r="D11" s="710" t="s">
        <v>540</v>
      </c>
      <c r="E11" s="711"/>
      <c r="F11" s="712"/>
      <c r="G11" s="1406">
        <v>2021</v>
      </c>
      <c r="H11" s="1407"/>
      <c r="I11" s="1406">
        <v>2022</v>
      </c>
      <c r="J11" s="1407"/>
      <c r="K11" s="1408">
        <v>2023</v>
      </c>
      <c r="L11" s="1407"/>
      <c r="M11" s="652"/>
    </row>
    <row r="12" spans="3:13" ht="15" customHeight="1">
      <c r="C12" s="662">
        <v>195</v>
      </c>
      <c r="D12" s="1395"/>
      <c r="E12" s="1396"/>
      <c r="F12" s="1401"/>
      <c r="G12" s="713"/>
      <c r="H12" s="714"/>
      <c r="I12" s="713"/>
      <c r="J12" s="715">
        <v>100000</v>
      </c>
      <c r="K12" s="716"/>
      <c r="L12" s="714">
        <v>150000</v>
      </c>
      <c r="M12" s="652"/>
    </row>
    <row r="13" spans="3:13" ht="15" customHeight="1">
      <c r="C13" s="662">
        <v>196</v>
      </c>
      <c r="D13" s="1372"/>
      <c r="E13" s="1372"/>
      <c r="F13" s="1372"/>
      <c r="G13" s="717"/>
      <c r="H13" s="718" t="s">
        <v>26</v>
      </c>
      <c r="I13" s="1402">
        <f>SUM(J12-H12)</f>
        <v>100000</v>
      </c>
      <c r="J13" s="1403"/>
      <c r="K13" s="1386">
        <f>SUM(L12-J12)</f>
        <v>50000</v>
      </c>
      <c r="L13" s="1404"/>
      <c r="M13" s="652"/>
    </row>
    <row r="14" spans="3:13" ht="15" customHeight="1">
      <c r="C14" s="662"/>
      <c r="D14" s="719"/>
      <c r="E14" s="719"/>
      <c r="F14" s="719"/>
      <c r="G14" s="720"/>
      <c r="H14" s="721"/>
      <c r="I14" s="1380" t="s">
        <v>541</v>
      </c>
      <c r="J14" s="1381"/>
      <c r="K14" s="1380" t="s">
        <v>542</v>
      </c>
      <c r="L14" s="1382"/>
      <c r="M14" s="652"/>
    </row>
    <row r="15" spans="3:13" ht="15" customHeight="1">
      <c r="C15" s="662">
        <v>197</v>
      </c>
      <c r="D15" s="719"/>
      <c r="E15" s="719"/>
      <c r="F15" s="719"/>
      <c r="G15" s="720"/>
      <c r="H15" s="722" t="s">
        <v>28</v>
      </c>
      <c r="I15" s="1388">
        <f>IF(H12=0,0,(J12-H12)/H12)</f>
        <v>0</v>
      </c>
      <c r="J15" s="1389"/>
      <c r="K15" s="1388">
        <f>IF(L12=0,0,((L12-J12)/J12))</f>
        <v>0.5</v>
      </c>
      <c r="L15" s="1390"/>
      <c r="M15" s="652"/>
    </row>
    <row r="16" spans="3:13" ht="15" customHeight="1">
      <c r="C16" s="662"/>
      <c r="D16" s="719"/>
      <c r="E16" s="719"/>
      <c r="F16" s="719"/>
      <c r="G16" s="720"/>
      <c r="H16" s="721"/>
      <c r="I16" s="1363" t="s">
        <v>541</v>
      </c>
      <c r="J16" s="1364"/>
      <c r="K16" s="1363" t="s">
        <v>542</v>
      </c>
      <c r="L16" s="1365"/>
      <c r="M16" s="652"/>
    </row>
    <row r="17" spans="3:13" ht="15" customHeight="1">
      <c r="C17" s="662"/>
      <c r="D17" s="704"/>
      <c r="E17" s="704"/>
      <c r="F17" s="704"/>
      <c r="G17" s="704"/>
      <c r="H17" s="704"/>
      <c r="I17" s="704"/>
      <c r="J17" s="704"/>
      <c r="K17" s="704"/>
      <c r="L17" s="704"/>
      <c r="M17" s="652"/>
    </row>
    <row r="18" spans="3:13" ht="15" customHeight="1">
      <c r="C18" s="662"/>
      <c r="D18" s="710" t="s">
        <v>543</v>
      </c>
      <c r="E18" s="711"/>
      <c r="F18" s="712"/>
      <c r="G18" s="1393"/>
      <c r="H18" s="1394"/>
      <c r="I18" s="1393"/>
      <c r="J18" s="1394"/>
      <c r="K18" s="1393"/>
      <c r="L18" s="1394"/>
      <c r="M18" s="652"/>
    </row>
    <row r="19" spans="3:13" ht="15" customHeight="1">
      <c r="C19" s="662">
        <v>198</v>
      </c>
      <c r="D19" s="1395"/>
      <c r="E19" s="1396"/>
      <c r="F19" s="1397"/>
      <c r="G19" s="716"/>
      <c r="H19" s="714"/>
      <c r="I19" s="713"/>
      <c r="J19" s="715">
        <v>23000</v>
      </c>
      <c r="K19" s="723"/>
      <c r="L19" s="714">
        <v>35000</v>
      </c>
      <c r="M19" s="652"/>
    </row>
    <row r="20" spans="3:13" ht="15" customHeight="1">
      <c r="C20" s="662">
        <v>199</v>
      </c>
      <c r="D20" s="724"/>
      <c r="E20" s="725"/>
      <c r="F20" s="726" t="s">
        <v>544</v>
      </c>
      <c r="G20" s="1398">
        <f>IF(H19=0,0,H19/H12)</f>
        <v>0</v>
      </c>
      <c r="H20" s="1399"/>
      <c r="I20" s="1398">
        <f>IF(J19=0,0,J19/J12)</f>
        <v>0.23</v>
      </c>
      <c r="J20" s="1399"/>
      <c r="K20" s="1398">
        <f>IF(L19=0,0,L19/L12)</f>
        <v>0.23333333333333334</v>
      </c>
      <c r="L20" s="1400"/>
      <c r="M20" s="652"/>
    </row>
    <row r="21" spans="3:13" ht="15" customHeight="1">
      <c r="C21" s="662">
        <v>200</v>
      </c>
      <c r="D21" s="1372"/>
      <c r="E21" s="1372"/>
      <c r="F21" s="1385"/>
      <c r="G21" s="717"/>
      <c r="H21" s="718" t="s">
        <v>26</v>
      </c>
      <c r="I21" s="1386">
        <f>SUM(J19-H19)</f>
        <v>23000</v>
      </c>
      <c r="J21" s="1386"/>
      <c r="K21" s="1386">
        <f>SUM(L19-J19)</f>
        <v>12000</v>
      </c>
      <c r="L21" s="1387"/>
      <c r="M21" s="652"/>
    </row>
    <row r="22" spans="3:13" ht="15" customHeight="1">
      <c r="C22" s="662"/>
      <c r="D22" s="719"/>
      <c r="E22" s="719"/>
      <c r="F22" s="719"/>
      <c r="G22" s="720"/>
      <c r="H22" s="721"/>
      <c r="I22" s="1380" t="s">
        <v>541</v>
      </c>
      <c r="J22" s="1381"/>
      <c r="K22" s="1380" t="s">
        <v>542</v>
      </c>
      <c r="L22" s="1382"/>
      <c r="M22" s="652"/>
    </row>
    <row r="23" spans="3:13" ht="15" customHeight="1">
      <c r="C23" s="662">
        <v>201</v>
      </c>
      <c r="D23" s="719"/>
      <c r="E23" s="719"/>
      <c r="F23" s="719"/>
      <c r="G23" s="720"/>
      <c r="H23" s="722" t="s">
        <v>28</v>
      </c>
      <c r="I23" s="1388" t="e">
        <f>IF(I20=0,0,I21/H19)</f>
        <v>#DIV/0!</v>
      </c>
      <c r="J23" s="1389"/>
      <c r="K23" s="1388">
        <f>IF(K20=0,0,K21/J19)</f>
        <v>0.52173913043478259</v>
      </c>
      <c r="L23" s="1390"/>
      <c r="M23" s="652"/>
    </row>
    <row r="24" spans="3:13" ht="15" customHeight="1">
      <c r="C24" s="662"/>
      <c r="D24" s="719"/>
      <c r="E24" s="719"/>
      <c r="F24" s="719"/>
      <c r="G24" s="720"/>
      <c r="H24" s="721"/>
      <c r="I24" s="1363" t="s">
        <v>541</v>
      </c>
      <c r="J24" s="1364"/>
      <c r="K24" s="1363" t="s">
        <v>542</v>
      </c>
      <c r="L24" s="1365"/>
      <c r="M24" s="652"/>
    </row>
    <row r="25" spans="3:13" ht="15" customHeight="1">
      <c r="C25" s="662"/>
      <c r="D25" s="719"/>
      <c r="E25" s="719"/>
      <c r="F25" s="719"/>
      <c r="G25" s="720"/>
      <c r="H25" s="727"/>
      <c r="I25" s="720"/>
      <c r="J25" s="727"/>
      <c r="K25" s="720"/>
      <c r="L25" s="727"/>
      <c r="M25" s="652"/>
    </row>
    <row r="26" spans="3:13" ht="15" customHeight="1">
      <c r="C26" s="662"/>
      <c r="D26" s="728" t="s">
        <v>545</v>
      </c>
      <c r="E26" s="729"/>
      <c r="F26" s="730"/>
      <c r="G26" s="1393"/>
      <c r="H26" s="1394"/>
      <c r="I26" s="1393"/>
      <c r="J26" s="1394"/>
      <c r="K26" s="1393"/>
      <c r="L26" s="1394"/>
      <c r="M26" s="652"/>
    </row>
    <row r="27" spans="3:13" ht="15" customHeight="1">
      <c r="C27" s="662">
        <v>202</v>
      </c>
      <c r="D27" s="1366"/>
      <c r="E27" s="1367"/>
      <c r="F27" s="1368"/>
      <c r="G27" s="716"/>
      <c r="H27" s="714"/>
      <c r="I27" s="713"/>
      <c r="J27" s="715">
        <v>77000</v>
      </c>
      <c r="K27" s="716"/>
      <c r="L27" s="731">
        <v>115000</v>
      </c>
      <c r="M27" s="652"/>
    </row>
    <row r="28" spans="3:13" ht="15" customHeight="1">
      <c r="C28" s="662">
        <v>203</v>
      </c>
      <c r="D28" s="724"/>
      <c r="E28" s="725"/>
      <c r="F28" s="726" t="s">
        <v>546</v>
      </c>
      <c r="G28" s="1398">
        <f>IF(H27=0,0,H27/H12)</f>
        <v>0</v>
      </c>
      <c r="H28" s="1399"/>
      <c r="I28" s="732"/>
      <c r="J28" s="733">
        <f>IF(J27=0,0,J27/J12)</f>
        <v>0.77</v>
      </c>
      <c r="K28" s="1398">
        <f>IF(L27=0,0,L27/L12)</f>
        <v>0.76666666666666672</v>
      </c>
      <c r="L28" s="1371"/>
      <c r="M28" s="652"/>
    </row>
    <row r="29" spans="3:13" ht="15" customHeight="1">
      <c r="C29" s="662">
        <v>204</v>
      </c>
      <c r="D29" s="1372"/>
      <c r="E29" s="1372"/>
      <c r="F29" s="1385"/>
      <c r="G29" s="717"/>
      <c r="H29" s="718" t="s">
        <v>26</v>
      </c>
      <c r="I29" s="734"/>
      <c r="J29" s="735">
        <f>SUM(J27-H27)</f>
        <v>77000</v>
      </c>
      <c r="K29" s="1402">
        <f>SUM(L27-J27)</f>
        <v>38000</v>
      </c>
      <c r="L29" s="1387"/>
      <c r="M29" s="652"/>
    </row>
    <row r="30" spans="3:13" ht="15" customHeight="1">
      <c r="C30" s="662"/>
      <c r="D30" s="719"/>
      <c r="E30" s="719"/>
      <c r="F30" s="719"/>
      <c r="G30" s="720"/>
      <c r="H30" s="721"/>
      <c r="I30" s="1380" t="s">
        <v>541</v>
      </c>
      <c r="J30" s="1381"/>
      <c r="K30" s="1380" t="s">
        <v>542</v>
      </c>
      <c r="L30" s="1382"/>
      <c r="M30" s="652"/>
    </row>
    <row r="31" spans="3:13" ht="15" customHeight="1">
      <c r="C31" s="662">
        <v>205</v>
      </c>
      <c r="D31" s="719"/>
      <c r="E31" s="719"/>
      <c r="F31" s="719"/>
      <c r="G31" s="720"/>
      <c r="H31" s="722" t="s">
        <v>28</v>
      </c>
      <c r="I31" s="1405" t="e">
        <f>IF(J29=0,0,J29/H27)</f>
        <v>#DIV/0!</v>
      </c>
      <c r="J31" s="1403"/>
      <c r="K31" s="1405">
        <f>IF(K29=0,0,K29/J27)</f>
        <v>0.4935064935064935</v>
      </c>
      <c r="L31" s="1387"/>
      <c r="M31" s="652"/>
    </row>
    <row r="32" spans="3:13" ht="15" customHeight="1">
      <c r="C32" s="661"/>
      <c r="D32" s="736"/>
      <c r="E32" s="737"/>
      <c r="F32" s="737"/>
      <c r="G32" s="737"/>
      <c r="H32" s="721"/>
      <c r="I32" s="1363" t="s">
        <v>541</v>
      </c>
      <c r="J32" s="1364"/>
      <c r="K32" s="1363" t="s">
        <v>542</v>
      </c>
      <c r="L32" s="1365"/>
      <c r="M32" s="652"/>
    </row>
    <row r="33" spans="3:13" ht="15" customHeight="1">
      <c r="C33" s="663"/>
      <c r="D33" s="738"/>
      <c r="E33" s="704"/>
      <c r="F33" s="704"/>
      <c r="G33" s="704"/>
      <c r="H33" s="739"/>
      <c r="I33" s="740"/>
      <c r="J33" s="741"/>
      <c r="K33" s="740"/>
      <c r="L33" s="742"/>
      <c r="M33" s="652"/>
    </row>
    <row r="34" spans="3:13" ht="15" customHeight="1">
      <c r="C34" s="662">
        <v>194</v>
      </c>
      <c r="D34" s="1409" t="s">
        <v>55</v>
      </c>
      <c r="E34" s="1410"/>
      <c r="F34" s="1376" t="s">
        <v>56</v>
      </c>
      <c r="G34" s="1377"/>
      <c r="H34" s="1377"/>
      <c r="I34" s="1377"/>
      <c r="J34" s="1411"/>
      <c r="K34" s="743"/>
      <c r="L34" s="818" t="s">
        <v>638</v>
      </c>
      <c r="M34" s="652"/>
    </row>
    <row r="35" spans="3:13" ht="15" customHeight="1">
      <c r="C35" s="662"/>
      <c r="D35" s="710" t="s">
        <v>540</v>
      </c>
      <c r="E35" s="711"/>
      <c r="F35" s="712"/>
      <c r="G35" s="1406">
        <v>2021</v>
      </c>
      <c r="H35" s="1407"/>
      <c r="I35" s="1406">
        <v>2022</v>
      </c>
      <c r="J35" s="1407"/>
      <c r="K35" s="1408">
        <v>2023</v>
      </c>
      <c r="L35" s="1407"/>
      <c r="M35" s="652"/>
    </row>
    <row r="36" spans="3:13" ht="15" customHeight="1">
      <c r="C36" s="662">
        <v>195</v>
      </c>
      <c r="D36" s="1395"/>
      <c r="E36" s="1396"/>
      <c r="F36" s="1401"/>
      <c r="G36" s="713"/>
      <c r="H36" s="714"/>
      <c r="I36" s="713"/>
      <c r="J36" s="715"/>
      <c r="K36" s="716"/>
      <c r="L36" s="714"/>
      <c r="M36" s="652"/>
    </row>
    <row r="37" spans="3:13" ht="15" customHeight="1">
      <c r="C37" s="662">
        <v>196</v>
      </c>
      <c r="D37" s="1372"/>
      <c r="E37" s="1372"/>
      <c r="F37" s="1372"/>
      <c r="G37" s="717"/>
      <c r="H37" s="718" t="s">
        <v>26</v>
      </c>
      <c r="I37" s="1402">
        <f>SUM(J36-H36)</f>
        <v>0</v>
      </c>
      <c r="J37" s="1403"/>
      <c r="K37" s="1386">
        <f>SUM(L36-J36)</f>
        <v>0</v>
      </c>
      <c r="L37" s="1404"/>
      <c r="M37" s="652"/>
    </row>
    <row r="38" spans="3:13" ht="15" customHeight="1">
      <c r="C38" s="662"/>
      <c r="D38" s="719"/>
      <c r="E38" s="719"/>
      <c r="F38" s="719"/>
      <c r="G38" s="720"/>
      <c r="H38" s="721"/>
      <c r="I38" s="1380" t="s">
        <v>541</v>
      </c>
      <c r="J38" s="1381"/>
      <c r="K38" s="1380" t="s">
        <v>542</v>
      </c>
      <c r="L38" s="1382"/>
      <c r="M38" s="652"/>
    </row>
    <row r="39" spans="3:13" ht="15" customHeight="1">
      <c r="C39" s="662">
        <v>197</v>
      </c>
      <c r="D39" s="719"/>
      <c r="E39" s="719"/>
      <c r="F39" s="719"/>
      <c r="G39" s="720"/>
      <c r="H39" s="722" t="s">
        <v>28</v>
      </c>
      <c r="I39" s="1388">
        <f>IF(H36=0,0,(J36-H36)/H36)</f>
        <v>0</v>
      </c>
      <c r="J39" s="1389"/>
      <c r="K39" s="1388">
        <f>IF(L36=0,0,((L36-J36)/J36))</f>
        <v>0</v>
      </c>
      <c r="L39" s="1390"/>
      <c r="M39" s="652"/>
    </row>
    <row r="40" spans="3:13" ht="15" customHeight="1">
      <c r="C40" s="662"/>
      <c r="D40" s="719"/>
      <c r="E40" s="719"/>
      <c r="F40" s="719"/>
      <c r="G40" s="720"/>
      <c r="H40" s="721"/>
      <c r="I40" s="1363" t="s">
        <v>541</v>
      </c>
      <c r="J40" s="1364"/>
      <c r="K40" s="1363" t="s">
        <v>542</v>
      </c>
      <c r="L40" s="1365"/>
      <c r="M40" s="652"/>
    </row>
    <row r="41" spans="3:13" ht="15" customHeight="1">
      <c r="C41" s="662"/>
      <c r="D41" s="704"/>
      <c r="E41" s="704"/>
      <c r="F41" s="704"/>
      <c r="G41" s="704"/>
      <c r="H41" s="704"/>
      <c r="I41" s="704"/>
      <c r="J41" s="704"/>
      <c r="K41" s="704"/>
      <c r="L41" s="704"/>
      <c r="M41" s="652"/>
    </row>
    <row r="42" spans="3:13" ht="15" customHeight="1">
      <c r="C42" s="662"/>
      <c r="D42" s="710" t="s">
        <v>543</v>
      </c>
      <c r="E42" s="711"/>
      <c r="F42" s="712"/>
      <c r="G42" s="1393"/>
      <c r="H42" s="1394"/>
      <c r="I42" s="1393"/>
      <c r="J42" s="1394"/>
      <c r="K42" s="1393"/>
      <c r="L42" s="1394"/>
      <c r="M42" s="652"/>
    </row>
    <row r="43" spans="3:13" ht="15" customHeight="1">
      <c r="C43" s="662">
        <v>198</v>
      </c>
      <c r="D43" s="1395"/>
      <c r="E43" s="1396"/>
      <c r="F43" s="1397"/>
      <c r="G43" s="716"/>
      <c r="H43" s="714"/>
      <c r="I43" s="713"/>
      <c r="J43" s="715"/>
      <c r="K43" s="723"/>
      <c r="L43" s="714"/>
      <c r="M43" s="652"/>
    </row>
    <row r="44" spans="3:13" ht="15" customHeight="1">
      <c r="C44" s="662">
        <v>199</v>
      </c>
      <c r="D44" s="724"/>
      <c r="E44" s="725"/>
      <c r="F44" s="726" t="s">
        <v>544</v>
      </c>
      <c r="G44" s="1398">
        <f>IF(H43=0,0,H43/H36)</f>
        <v>0</v>
      </c>
      <c r="H44" s="1399"/>
      <c r="I44" s="1398">
        <f>IF(J43=0,0,J43/J36)</f>
        <v>0</v>
      </c>
      <c r="J44" s="1399"/>
      <c r="K44" s="1398">
        <f>IF(L43=0,0,L43/L36)</f>
        <v>0</v>
      </c>
      <c r="L44" s="1400"/>
      <c r="M44" s="652"/>
    </row>
    <row r="45" spans="3:13" ht="15" customHeight="1">
      <c r="C45" s="662">
        <v>200</v>
      </c>
      <c r="D45" s="1372"/>
      <c r="E45" s="1372"/>
      <c r="F45" s="1385"/>
      <c r="G45" s="717"/>
      <c r="H45" s="718" t="s">
        <v>26</v>
      </c>
      <c r="I45" s="1386">
        <f>SUM(J43-H43)</f>
        <v>0</v>
      </c>
      <c r="J45" s="1386"/>
      <c r="K45" s="1386">
        <f>SUM(L43-J43)</f>
        <v>0</v>
      </c>
      <c r="L45" s="1387"/>
      <c r="M45" s="652"/>
    </row>
    <row r="46" spans="3:13" ht="15" customHeight="1">
      <c r="C46" s="662"/>
      <c r="D46" s="719"/>
      <c r="E46" s="719"/>
      <c r="F46" s="719"/>
      <c r="G46" s="720"/>
      <c r="H46" s="721"/>
      <c r="I46" s="1380" t="s">
        <v>541</v>
      </c>
      <c r="J46" s="1381"/>
      <c r="K46" s="1380" t="s">
        <v>542</v>
      </c>
      <c r="L46" s="1382"/>
      <c r="M46" s="652"/>
    </row>
    <row r="47" spans="3:13" ht="15" customHeight="1">
      <c r="C47" s="662">
        <v>201</v>
      </c>
      <c r="D47" s="719"/>
      <c r="E47" s="719"/>
      <c r="F47" s="719"/>
      <c r="G47" s="720"/>
      <c r="H47" s="722" t="s">
        <v>28</v>
      </c>
      <c r="I47" s="1388">
        <f>IF(I44=0,0,I45/H43)</f>
        <v>0</v>
      </c>
      <c r="J47" s="1389"/>
      <c r="K47" s="1388">
        <f>IF(K44=0,0,K45/J43)</f>
        <v>0</v>
      </c>
      <c r="L47" s="1390"/>
      <c r="M47" s="652"/>
    </row>
    <row r="48" spans="3:13" ht="15" customHeight="1">
      <c r="C48" s="662"/>
      <c r="D48" s="719"/>
      <c r="E48" s="719"/>
      <c r="F48" s="719"/>
      <c r="G48" s="720"/>
      <c r="H48" s="721"/>
      <c r="I48" s="1363" t="s">
        <v>541</v>
      </c>
      <c r="J48" s="1364"/>
      <c r="K48" s="1363" t="s">
        <v>542</v>
      </c>
      <c r="L48" s="1365"/>
      <c r="M48" s="652"/>
    </row>
    <row r="49" spans="3:13" ht="15" customHeight="1">
      <c r="C49" s="662"/>
      <c r="D49" s="719"/>
      <c r="E49" s="719"/>
      <c r="F49" s="719"/>
      <c r="G49" s="720"/>
      <c r="H49" s="727"/>
      <c r="I49" s="720"/>
      <c r="J49" s="727"/>
      <c r="K49" s="720"/>
      <c r="L49" s="727"/>
      <c r="M49" s="652"/>
    </row>
    <row r="50" spans="3:13" ht="15" customHeight="1">
      <c r="C50" s="662"/>
      <c r="D50" s="728" t="s">
        <v>545</v>
      </c>
      <c r="E50" s="729"/>
      <c r="F50" s="730"/>
      <c r="G50" s="1393"/>
      <c r="H50" s="1394"/>
      <c r="I50" s="1393"/>
      <c r="J50" s="1394"/>
      <c r="K50" s="1393"/>
      <c r="L50" s="1394"/>
      <c r="M50" s="652"/>
    </row>
    <row r="51" spans="3:13" ht="15" customHeight="1">
      <c r="C51" s="662">
        <v>202</v>
      </c>
      <c r="D51" s="1366"/>
      <c r="E51" s="1367"/>
      <c r="F51" s="1368"/>
      <c r="G51" s="716"/>
      <c r="H51" s="714"/>
      <c r="I51" s="713"/>
      <c r="J51" s="715"/>
      <c r="K51" s="716"/>
      <c r="L51" s="731"/>
      <c r="M51" s="652"/>
    </row>
    <row r="52" spans="3:13" ht="15" customHeight="1">
      <c r="C52" s="662">
        <v>203</v>
      </c>
      <c r="D52" s="724"/>
      <c r="E52" s="725"/>
      <c r="F52" s="726" t="s">
        <v>546</v>
      </c>
      <c r="G52" s="1398">
        <f>IF(H51=0,0,H51/H36)</f>
        <v>0</v>
      </c>
      <c r="H52" s="1399"/>
      <c r="I52" s="732"/>
      <c r="J52" s="733">
        <f>IF(J51=0,0,J51/J36)</f>
        <v>0</v>
      </c>
      <c r="K52" s="1398">
        <f>IF(L51=0,0,L51/L36)</f>
        <v>0</v>
      </c>
      <c r="L52" s="1371"/>
      <c r="M52" s="652"/>
    </row>
    <row r="53" spans="3:13" ht="15" customHeight="1">
      <c r="C53" s="662">
        <v>204</v>
      </c>
      <c r="D53" s="1372"/>
      <c r="E53" s="1372"/>
      <c r="F53" s="1385"/>
      <c r="G53" s="717"/>
      <c r="H53" s="718" t="s">
        <v>26</v>
      </c>
      <c r="I53" s="734"/>
      <c r="J53" s="735">
        <f>SUM(J51-H51)</f>
        <v>0</v>
      </c>
      <c r="K53" s="1402">
        <f>SUM(L51-J51)</f>
        <v>0</v>
      </c>
      <c r="L53" s="1387"/>
      <c r="M53" s="652"/>
    </row>
    <row r="54" spans="3:13" ht="15" customHeight="1">
      <c r="C54" s="662"/>
      <c r="D54" s="719"/>
      <c r="E54" s="719"/>
      <c r="F54" s="719"/>
      <c r="G54" s="720"/>
      <c r="H54" s="721"/>
      <c r="I54" s="1380" t="s">
        <v>541</v>
      </c>
      <c r="J54" s="1381"/>
      <c r="K54" s="1380" t="s">
        <v>542</v>
      </c>
      <c r="L54" s="1382"/>
      <c r="M54" s="652"/>
    </row>
    <row r="55" spans="3:13" ht="15" customHeight="1">
      <c r="C55" s="662">
        <v>205</v>
      </c>
      <c r="D55" s="719"/>
      <c r="E55" s="719"/>
      <c r="F55" s="719"/>
      <c r="G55" s="720"/>
      <c r="H55" s="722" t="s">
        <v>28</v>
      </c>
      <c r="I55" s="1405">
        <f>IF(J53=0,0,J53/H51)</f>
        <v>0</v>
      </c>
      <c r="J55" s="1403"/>
      <c r="K55" s="1405">
        <f>IF(K53=0,0,K53/J51)</f>
        <v>0</v>
      </c>
      <c r="L55" s="1387"/>
      <c r="M55" s="652"/>
    </row>
    <row r="56" spans="3:13" ht="15" customHeight="1">
      <c r="C56" s="661"/>
      <c r="D56" s="736"/>
      <c r="E56" s="737"/>
      <c r="F56" s="737"/>
      <c r="G56" s="737"/>
      <c r="H56" s="721"/>
      <c r="I56" s="1363" t="s">
        <v>541</v>
      </c>
      <c r="J56" s="1364"/>
      <c r="K56" s="1363" t="s">
        <v>542</v>
      </c>
      <c r="L56" s="1365"/>
      <c r="M56" s="652"/>
    </row>
    <row r="57" spans="3:13" ht="15" customHeight="1">
      <c r="C57" s="663"/>
      <c r="D57" s="738"/>
      <c r="E57" s="704"/>
      <c r="F57" s="704"/>
      <c r="G57" s="704"/>
      <c r="H57" s="739"/>
      <c r="I57" s="740"/>
      <c r="J57" s="741"/>
      <c r="K57" s="740"/>
      <c r="L57" s="742"/>
      <c r="M57" s="652"/>
    </row>
    <row r="58" spans="3:13" ht="15" customHeight="1">
      <c r="C58" s="662">
        <v>194</v>
      </c>
      <c r="D58" s="1409" t="s">
        <v>55</v>
      </c>
      <c r="E58" s="1410"/>
      <c r="F58" s="1376" t="s">
        <v>56</v>
      </c>
      <c r="G58" s="1377"/>
      <c r="H58" s="1377"/>
      <c r="I58" s="1377"/>
      <c r="J58" s="1411"/>
      <c r="K58" s="743"/>
      <c r="L58" s="818" t="s">
        <v>638</v>
      </c>
      <c r="M58" s="652"/>
    </row>
    <row r="59" spans="3:13" ht="15" customHeight="1">
      <c r="C59" s="662"/>
      <c r="D59" s="710" t="s">
        <v>540</v>
      </c>
      <c r="E59" s="711"/>
      <c r="F59" s="712"/>
      <c r="G59" s="1406">
        <v>2021</v>
      </c>
      <c r="H59" s="1407"/>
      <c r="I59" s="1406">
        <v>2022</v>
      </c>
      <c r="J59" s="1407"/>
      <c r="K59" s="1408">
        <v>2023</v>
      </c>
      <c r="L59" s="1407"/>
      <c r="M59" s="652"/>
    </row>
    <row r="60" spans="3:13" ht="15" customHeight="1">
      <c r="C60" s="662">
        <v>195</v>
      </c>
      <c r="D60" s="1395"/>
      <c r="E60" s="1396"/>
      <c r="F60" s="1401"/>
      <c r="G60" s="713"/>
      <c r="H60" s="714"/>
      <c r="I60" s="713"/>
      <c r="J60" s="715"/>
      <c r="K60" s="716"/>
      <c r="L60" s="714"/>
      <c r="M60" s="652"/>
    </row>
    <row r="61" spans="3:13" ht="15" customHeight="1">
      <c r="C61" s="662">
        <v>196</v>
      </c>
      <c r="D61" s="1372"/>
      <c r="E61" s="1372"/>
      <c r="F61" s="1372"/>
      <c r="G61" s="717"/>
      <c r="H61" s="718" t="s">
        <v>26</v>
      </c>
      <c r="I61" s="1402">
        <f>SUM(J60-H60)</f>
        <v>0</v>
      </c>
      <c r="J61" s="1402"/>
      <c r="K61" s="1386">
        <f>SUM(L60-J60)</f>
        <v>0</v>
      </c>
      <c r="L61" s="1404"/>
      <c r="M61" s="652"/>
    </row>
    <row r="62" spans="3:13" ht="15" customHeight="1">
      <c r="C62" s="662"/>
      <c r="D62" s="719"/>
      <c r="E62" s="719"/>
      <c r="F62" s="719"/>
      <c r="G62" s="720"/>
      <c r="H62" s="721"/>
      <c r="I62" s="1380" t="s">
        <v>541</v>
      </c>
      <c r="J62" s="1381"/>
      <c r="K62" s="1380" t="s">
        <v>542</v>
      </c>
      <c r="L62" s="1382"/>
      <c r="M62" s="652"/>
    </row>
    <row r="63" spans="3:13" ht="15" customHeight="1">
      <c r="C63" s="662">
        <v>197</v>
      </c>
      <c r="D63" s="719"/>
      <c r="E63" s="719"/>
      <c r="F63" s="719"/>
      <c r="G63" s="720"/>
      <c r="H63" s="722" t="s">
        <v>28</v>
      </c>
      <c r="I63" s="1388">
        <f>IF(H60=0,0,(J60-H60)/H60)</f>
        <v>0</v>
      </c>
      <c r="J63" s="1389"/>
      <c r="K63" s="1388">
        <f>IF(L60=0,0,((L60-J60)/J60))</f>
        <v>0</v>
      </c>
      <c r="L63" s="1390"/>
      <c r="M63" s="652"/>
    </row>
    <row r="64" spans="3:13" ht="15" customHeight="1">
      <c r="C64" s="662"/>
      <c r="D64" s="719"/>
      <c r="E64" s="719"/>
      <c r="F64" s="719"/>
      <c r="G64" s="720"/>
      <c r="H64" s="721"/>
      <c r="I64" s="1363" t="s">
        <v>541</v>
      </c>
      <c r="J64" s="1364"/>
      <c r="K64" s="1363" t="s">
        <v>542</v>
      </c>
      <c r="L64" s="1365"/>
      <c r="M64" s="652"/>
    </row>
    <row r="65" spans="3:13" ht="15" customHeight="1">
      <c r="C65" s="662"/>
      <c r="D65" s="704"/>
      <c r="E65" s="704"/>
      <c r="F65" s="704"/>
      <c r="G65" s="704"/>
      <c r="H65" s="704"/>
      <c r="I65" s="704"/>
      <c r="J65" s="704"/>
      <c r="K65" s="704"/>
      <c r="L65" s="704"/>
      <c r="M65" s="652"/>
    </row>
    <row r="66" spans="3:13" ht="15" customHeight="1">
      <c r="C66" s="662"/>
      <c r="D66" s="710" t="s">
        <v>543</v>
      </c>
      <c r="E66" s="711"/>
      <c r="F66" s="712"/>
      <c r="G66" s="1393"/>
      <c r="H66" s="1394"/>
      <c r="I66" s="1393"/>
      <c r="J66" s="1394"/>
      <c r="K66" s="1393"/>
      <c r="L66" s="1394"/>
      <c r="M66" s="652"/>
    </row>
    <row r="67" spans="3:13" ht="15" customHeight="1">
      <c r="C67" s="662">
        <v>198</v>
      </c>
      <c r="D67" s="1395"/>
      <c r="E67" s="1396"/>
      <c r="F67" s="1397"/>
      <c r="G67" s="716"/>
      <c r="H67" s="714"/>
      <c r="I67" s="713"/>
      <c r="J67" s="715"/>
      <c r="K67" s="723"/>
      <c r="L67" s="714"/>
      <c r="M67" s="652"/>
    </row>
    <row r="68" spans="3:13" ht="15" customHeight="1">
      <c r="C68" s="662">
        <v>199</v>
      </c>
      <c r="D68" s="724"/>
      <c r="E68" s="725"/>
      <c r="F68" s="726" t="s">
        <v>544</v>
      </c>
      <c r="G68" s="1398">
        <f>IF(H67=0,0,H67/H60)</f>
        <v>0</v>
      </c>
      <c r="H68" s="1399"/>
      <c r="I68" s="1398">
        <f>IF(J67=0,0,J67/J60)</f>
        <v>0</v>
      </c>
      <c r="J68" s="1399"/>
      <c r="K68" s="1398">
        <f>IF(L67=0,0,L67/L60)</f>
        <v>0</v>
      </c>
      <c r="L68" s="1400"/>
      <c r="M68" s="652"/>
    </row>
    <row r="69" spans="3:13" ht="15" customHeight="1">
      <c r="C69" s="662">
        <v>200</v>
      </c>
      <c r="D69" s="1372"/>
      <c r="E69" s="1372"/>
      <c r="F69" s="1385"/>
      <c r="G69" s="717"/>
      <c r="H69" s="718" t="s">
        <v>26</v>
      </c>
      <c r="I69" s="1386">
        <f>SUM(J67-H67)</f>
        <v>0</v>
      </c>
      <c r="J69" s="1386"/>
      <c r="K69" s="1386">
        <f>SUM(L67-J67)</f>
        <v>0</v>
      </c>
      <c r="L69" s="1387"/>
      <c r="M69" s="652"/>
    </row>
    <row r="70" spans="3:13" ht="15" customHeight="1">
      <c r="C70" s="662"/>
      <c r="D70" s="719"/>
      <c r="E70" s="719"/>
      <c r="F70" s="719"/>
      <c r="G70" s="720"/>
      <c r="H70" s="721"/>
      <c r="I70" s="1380" t="s">
        <v>541</v>
      </c>
      <c r="J70" s="1381"/>
      <c r="K70" s="1380" t="s">
        <v>542</v>
      </c>
      <c r="L70" s="1382"/>
      <c r="M70" s="652"/>
    </row>
    <row r="71" spans="3:13" ht="15" customHeight="1">
      <c r="C71" s="662">
        <v>201</v>
      </c>
      <c r="D71" s="719"/>
      <c r="E71" s="719"/>
      <c r="F71" s="719"/>
      <c r="G71" s="720"/>
      <c r="H71" s="722" t="s">
        <v>28</v>
      </c>
      <c r="I71" s="1388">
        <f>IF(I68=0,0,I69/H67)</f>
        <v>0</v>
      </c>
      <c r="J71" s="1389"/>
      <c r="K71" s="1388">
        <f>IF(K68=0,0,K69/J67)</f>
        <v>0</v>
      </c>
      <c r="L71" s="1390"/>
      <c r="M71" s="652"/>
    </row>
    <row r="72" spans="3:13" ht="15" customHeight="1">
      <c r="C72" s="662"/>
      <c r="D72" s="719"/>
      <c r="E72" s="719"/>
      <c r="F72" s="719"/>
      <c r="G72" s="720"/>
      <c r="H72" s="721"/>
      <c r="I72" s="1363" t="s">
        <v>541</v>
      </c>
      <c r="J72" s="1364"/>
      <c r="K72" s="1363" t="s">
        <v>542</v>
      </c>
      <c r="L72" s="1365"/>
      <c r="M72" s="652"/>
    </row>
    <row r="73" spans="3:13" ht="15" customHeight="1">
      <c r="C73" s="662"/>
      <c r="D73" s="719"/>
      <c r="E73" s="719"/>
      <c r="F73" s="719"/>
      <c r="G73" s="720"/>
      <c r="H73" s="727"/>
      <c r="I73" s="720"/>
      <c r="J73" s="727"/>
      <c r="K73" s="720"/>
      <c r="L73" s="727"/>
      <c r="M73" s="652"/>
    </row>
    <row r="74" spans="3:13" ht="15" customHeight="1">
      <c r="C74" s="662"/>
      <c r="D74" s="728" t="s">
        <v>545</v>
      </c>
      <c r="E74" s="729"/>
      <c r="F74" s="730"/>
      <c r="G74" s="1393"/>
      <c r="H74" s="1394"/>
      <c r="I74" s="1393"/>
      <c r="J74" s="1394"/>
      <c r="K74" s="1393"/>
      <c r="L74" s="1394"/>
      <c r="M74" s="652"/>
    </row>
    <row r="75" spans="3:13" ht="15" customHeight="1">
      <c r="C75" s="662">
        <v>202</v>
      </c>
      <c r="D75" s="1366"/>
      <c r="E75" s="1367"/>
      <c r="F75" s="1368"/>
      <c r="G75" s="716"/>
      <c r="H75" s="714"/>
      <c r="I75" s="713"/>
      <c r="J75" s="715"/>
      <c r="K75" s="716"/>
      <c r="L75" s="731"/>
      <c r="M75" s="652"/>
    </row>
    <row r="76" spans="3:13" ht="15" customHeight="1">
      <c r="C76" s="662">
        <v>203</v>
      </c>
      <c r="D76" s="724"/>
      <c r="E76" s="725"/>
      <c r="F76" s="726" t="s">
        <v>546</v>
      </c>
      <c r="G76" s="1398">
        <f>IF(H75=0,0,H75/H60)</f>
        <v>0</v>
      </c>
      <c r="H76" s="1399"/>
      <c r="I76" s="732"/>
      <c r="J76" s="733">
        <f>IF(J75=0,0,J75/J60)</f>
        <v>0</v>
      </c>
      <c r="K76" s="1398">
        <f>IF(L75=0,0,L75/L60)</f>
        <v>0</v>
      </c>
      <c r="L76" s="1371"/>
      <c r="M76" s="652"/>
    </row>
    <row r="77" spans="3:13" ht="15" customHeight="1">
      <c r="C77" s="662">
        <v>204</v>
      </c>
      <c r="D77" s="1372"/>
      <c r="E77" s="1372"/>
      <c r="F77" s="1385"/>
      <c r="G77" s="717"/>
      <c r="H77" s="718" t="s">
        <v>26</v>
      </c>
      <c r="I77" s="734"/>
      <c r="J77" s="735">
        <f>SUM(J75-H75)</f>
        <v>0</v>
      </c>
      <c r="K77" s="1402">
        <f>SUM(L75-J75)</f>
        <v>0</v>
      </c>
      <c r="L77" s="1387"/>
      <c r="M77" s="652"/>
    </row>
    <row r="78" spans="3:13" ht="15" customHeight="1">
      <c r="C78" s="662"/>
      <c r="D78" s="719"/>
      <c r="E78" s="719"/>
      <c r="F78" s="719"/>
      <c r="G78" s="720"/>
      <c r="H78" s="721"/>
      <c r="I78" s="1380" t="s">
        <v>541</v>
      </c>
      <c r="J78" s="1381"/>
      <c r="K78" s="1380" t="s">
        <v>542</v>
      </c>
      <c r="L78" s="1382"/>
      <c r="M78" s="652"/>
    </row>
    <row r="79" spans="3:13" ht="15" customHeight="1">
      <c r="C79" s="662">
        <v>205</v>
      </c>
      <c r="D79" s="719"/>
      <c r="E79" s="719"/>
      <c r="F79" s="719"/>
      <c r="G79" s="720"/>
      <c r="H79" s="722" t="s">
        <v>28</v>
      </c>
      <c r="I79" s="1405">
        <f>IF(J77=0,0,J77/H75)</f>
        <v>0</v>
      </c>
      <c r="J79" s="1403"/>
      <c r="K79" s="1405">
        <f>IF(K77=0,0,K77/J75)</f>
        <v>0</v>
      </c>
      <c r="L79" s="1387"/>
      <c r="M79" s="652"/>
    </row>
    <row r="80" spans="3:13" ht="15" customHeight="1">
      <c r="C80" s="661"/>
      <c r="D80" s="736"/>
      <c r="E80" s="737"/>
      <c r="F80" s="737"/>
      <c r="G80" s="737"/>
      <c r="H80" s="721"/>
      <c r="I80" s="1363" t="s">
        <v>541</v>
      </c>
      <c r="J80" s="1364"/>
      <c r="K80" s="1363" t="s">
        <v>542</v>
      </c>
      <c r="L80" s="1365"/>
      <c r="M80" s="652"/>
    </row>
    <row r="81" spans="3:13" ht="15" customHeight="1">
      <c r="C81" s="663"/>
      <c r="D81" s="738"/>
      <c r="E81" s="704"/>
      <c r="F81" s="704"/>
      <c r="G81" s="704"/>
      <c r="H81" s="739"/>
      <c r="I81" s="740"/>
      <c r="J81" s="741"/>
      <c r="K81" s="740"/>
      <c r="L81" s="742"/>
      <c r="M81" s="652"/>
    </row>
    <row r="82" spans="3:13" ht="15" customHeight="1">
      <c r="C82" s="662">
        <v>194</v>
      </c>
      <c r="D82" s="1409" t="s">
        <v>55</v>
      </c>
      <c r="E82" s="1410"/>
      <c r="F82" s="1376" t="s">
        <v>56</v>
      </c>
      <c r="G82" s="1377"/>
      <c r="H82" s="1377"/>
      <c r="I82" s="1377"/>
      <c r="J82" s="1379"/>
      <c r="K82" s="743"/>
      <c r="L82" s="818" t="s">
        <v>638</v>
      </c>
      <c r="M82" s="652"/>
    </row>
    <row r="83" spans="3:13" ht="15" customHeight="1">
      <c r="C83" s="662"/>
      <c r="D83" s="710" t="s">
        <v>540</v>
      </c>
      <c r="E83" s="711"/>
      <c r="F83" s="712"/>
      <c r="G83" s="1406">
        <v>2021</v>
      </c>
      <c r="H83" s="1407"/>
      <c r="I83" s="1406">
        <v>2022</v>
      </c>
      <c r="J83" s="1407"/>
      <c r="K83" s="1408">
        <v>2023</v>
      </c>
      <c r="L83" s="1407"/>
      <c r="M83" s="652"/>
    </row>
    <row r="84" spans="3:13" ht="15" customHeight="1">
      <c r="C84" s="662">
        <v>195</v>
      </c>
      <c r="D84" s="1395"/>
      <c r="E84" s="1396"/>
      <c r="F84" s="1401"/>
      <c r="G84" s="713"/>
      <c r="H84" s="714"/>
      <c r="I84" s="713"/>
      <c r="J84" s="715"/>
      <c r="K84" s="716"/>
      <c r="L84" s="714"/>
      <c r="M84" s="652"/>
    </row>
    <row r="85" spans="3:13" ht="15" customHeight="1">
      <c r="C85" s="662">
        <v>196</v>
      </c>
      <c r="D85" s="1372"/>
      <c r="E85" s="1372"/>
      <c r="F85" s="1372"/>
      <c r="G85" s="717"/>
      <c r="H85" s="718" t="s">
        <v>26</v>
      </c>
      <c r="I85" s="1402">
        <f>SUM(J84-H84)</f>
        <v>0</v>
      </c>
      <c r="J85" s="1403"/>
      <c r="K85" s="1386">
        <f>SUM(L84-J84)</f>
        <v>0</v>
      </c>
      <c r="L85" s="1404"/>
      <c r="M85" s="652"/>
    </row>
    <row r="86" spans="3:13" ht="15" customHeight="1">
      <c r="C86" s="662"/>
      <c r="D86" s="719"/>
      <c r="E86" s="719"/>
      <c r="F86" s="719"/>
      <c r="G86" s="720"/>
      <c r="H86" s="721"/>
      <c r="I86" s="1380" t="s">
        <v>541</v>
      </c>
      <c r="J86" s="1381"/>
      <c r="K86" s="1380" t="s">
        <v>542</v>
      </c>
      <c r="L86" s="1382"/>
      <c r="M86" s="652"/>
    </row>
    <row r="87" spans="3:13" ht="15" customHeight="1">
      <c r="C87" s="662">
        <v>197</v>
      </c>
      <c r="D87" s="719"/>
      <c r="E87" s="719"/>
      <c r="F87" s="719"/>
      <c r="G87" s="720"/>
      <c r="H87" s="722" t="s">
        <v>28</v>
      </c>
      <c r="I87" s="1388">
        <f>IF(H84=0,0,(J84-H84)/H84)</f>
        <v>0</v>
      </c>
      <c r="J87" s="1389"/>
      <c r="K87" s="1388">
        <f>IF(L84=0,0,((L84-J84)/J84))</f>
        <v>0</v>
      </c>
      <c r="L87" s="1390"/>
      <c r="M87" s="652"/>
    </row>
    <row r="88" spans="3:13" ht="15" customHeight="1">
      <c r="C88" s="662"/>
      <c r="D88" s="719"/>
      <c r="E88" s="719"/>
      <c r="F88" s="719"/>
      <c r="G88" s="720"/>
      <c r="H88" s="721"/>
      <c r="I88" s="1363" t="s">
        <v>541</v>
      </c>
      <c r="J88" s="1364"/>
      <c r="K88" s="1363" t="s">
        <v>542</v>
      </c>
      <c r="L88" s="1365"/>
      <c r="M88" s="652"/>
    </row>
    <row r="89" spans="3:13" ht="15" customHeight="1">
      <c r="C89" s="662"/>
      <c r="D89" s="704"/>
      <c r="E89" s="704"/>
      <c r="F89" s="704"/>
      <c r="G89" s="704"/>
      <c r="H89" s="704"/>
      <c r="I89" s="704"/>
      <c r="J89" s="704"/>
      <c r="K89" s="704"/>
      <c r="L89" s="704"/>
      <c r="M89" s="652"/>
    </row>
    <row r="90" spans="3:13" ht="15" customHeight="1">
      <c r="C90" s="662"/>
      <c r="D90" s="710" t="s">
        <v>543</v>
      </c>
      <c r="E90" s="711"/>
      <c r="F90" s="712"/>
      <c r="G90" s="1393"/>
      <c r="H90" s="1394"/>
      <c r="I90" s="1393"/>
      <c r="J90" s="1394"/>
      <c r="K90" s="1393"/>
      <c r="L90" s="1394"/>
      <c r="M90" s="652"/>
    </row>
    <row r="91" spans="3:13" ht="15" customHeight="1">
      <c r="C91" s="662">
        <v>198</v>
      </c>
      <c r="D91" s="1395"/>
      <c r="E91" s="1396"/>
      <c r="F91" s="1397"/>
      <c r="G91" s="716"/>
      <c r="H91" s="714"/>
      <c r="I91" s="713"/>
      <c r="J91" s="715"/>
      <c r="K91" s="723"/>
      <c r="L91" s="714"/>
      <c r="M91" s="652"/>
    </row>
    <row r="92" spans="3:13" ht="15" customHeight="1">
      <c r="C92" s="662">
        <v>199</v>
      </c>
      <c r="D92" s="724"/>
      <c r="E92" s="725"/>
      <c r="F92" s="726" t="s">
        <v>544</v>
      </c>
      <c r="G92" s="1398">
        <f>IF(H91=0,0,H91/H84)</f>
        <v>0</v>
      </c>
      <c r="H92" s="1399"/>
      <c r="I92" s="1398">
        <f>IF(J91=0,0,J91/J84)</f>
        <v>0</v>
      </c>
      <c r="J92" s="1399"/>
      <c r="K92" s="1398">
        <f>IF(L91=0,0,L91/L84)</f>
        <v>0</v>
      </c>
      <c r="L92" s="1400"/>
      <c r="M92" s="652"/>
    </row>
    <row r="93" spans="3:13" ht="15" customHeight="1">
      <c r="C93" s="662">
        <v>200</v>
      </c>
      <c r="D93" s="1372"/>
      <c r="E93" s="1372"/>
      <c r="F93" s="1385"/>
      <c r="G93" s="717"/>
      <c r="H93" s="718" t="s">
        <v>26</v>
      </c>
      <c r="I93" s="1386">
        <f>SUM(J91-H91)</f>
        <v>0</v>
      </c>
      <c r="J93" s="1386"/>
      <c r="K93" s="1386">
        <f>SUM(L91-J91)</f>
        <v>0</v>
      </c>
      <c r="L93" s="1387"/>
      <c r="M93" s="652"/>
    </row>
    <row r="94" spans="3:13" ht="15" customHeight="1">
      <c r="C94" s="662"/>
      <c r="D94" s="719"/>
      <c r="E94" s="719"/>
      <c r="F94" s="719"/>
      <c r="G94" s="720"/>
      <c r="H94" s="721"/>
      <c r="I94" s="1380" t="s">
        <v>541</v>
      </c>
      <c r="J94" s="1381"/>
      <c r="K94" s="1380" t="s">
        <v>542</v>
      </c>
      <c r="L94" s="1382"/>
      <c r="M94" s="652"/>
    </row>
    <row r="95" spans="3:13" ht="15" customHeight="1">
      <c r="C95" s="662">
        <v>201</v>
      </c>
      <c r="D95" s="719"/>
      <c r="E95" s="719"/>
      <c r="F95" s="719"/>
      <c r="G95" s="720"/>
      <c r="H95" s="722" t="s">
        <v>28</v>
      </c>
      <c r="I95" s="1388">
        <f>IF(I92=0,0,I93/H91)</f>
        <v>0</v>
      </c>
      <c r="J95" s="1389"/>
      <c r="K95" s="1388">
        <f>IF(K92=0,0,K93/J91)</f>
        <v>0</v>
      </c>
      <c r="L95" s="1390"/>
      <c r="M95" s="652"/>
    </row>
    <row r="96" spans="3:13" ht="15" customHeight="1">
      <c r="C96" s="662"/>
      <c r="D96" s="719"/>
      <c r="E96" s="719"/>
      <c r="F96" s="719"/>
      <c r="G96" s="720"/>
      <c r="H96" s="721"/>
      <c r="I96" s="1363" t="s">
        <v>541</v>
      </c>
      <c r="J96" s="1364"/>
      <c r="K96" s="1363" t="s">
        <v>542</v>
      </c>
      <c r="L96" s="1365"/>
      <c r="M96" s="652"/>
    </row>
    <row r="97" spans="3:13" ht="15" customHeight="1">
      <c r="C97" s="662"/>
      <c r="D97" s="719"/>
      <c r="E97" s="719"/>
      <c r="F97" s="719"/>
      <c r="G97" s="720"/>
      <c r="H97" s="727"/>
      <c r="I97" s="720"/>
      <c r="J97" s="727"/>
      <c r="K97" s="720"/>
      <c r="L97" s="727"/>
      <c r="M97" s="652"/>
    </row>
    <row r="98" spans="3:13" ht="15" customHeight="1">
      <c r="C98" s="662"/>
      <c r="D98" s="728" t="s">
        <v>545</v>
      </c>
      <c r="E98" s="729"/>
      <c r="F98" s="730"/>
      <c r="G98" s="1393"/>
      <c r="H98" s="1394"/>
      <c r="I98" s="1393"/>
      <c r="J98" s="1394"/>
      <c r="K98" s="1393"/>
      <c r="L98" s="1394"/>
      <c r="M98" s="652"/>
    </row>
    <row r="99" spans="3:13" ht="15" customHeight="1">
      <c r="C99" s="662">
        <v>202</v>
      </c>
      <c r="D99" s="1366"/>
      <c r="E99" s="1367"/>
      <c r="F99" s="1368"/>
      <c r="G99" s="716"/>
      <c r="H99" s="714"/>
      <c r="I99" s="713"/>
      <c r="J99" s="714"/>
      <c r="K99" s="744"/>
      <c r="L99" s="731"/>
      <c r="M99" s="652"/>
    </row>
    <row r="100" spans="3:13" ht="15" customHeight="1">
      <c r="C100" s="662">
        <v>203</v>
      </c>
      <c r="D100" s="724"/>
      <c r="E100" s="725"/>
      <c r="F100" s="726" t="s">
        <v>546</v>
      </c>
      <c r="G100" s="1398">
        <f>IF(H99=0,0,H99/H84)</f>
        <v>0</v>
      </c>
      <c r="H100" s="1399"/>
      <c r="I100" s="1398">
        <f>IF(J99=0,0,J99/J84)</f>
        <v>0</v>
      </c>
      <c r="J100" s="1399"/>
      <c r="K100" s="1398">
        <f>IF(L99=0,0,L99/L84)</f>
        <v>0</v>
      </c>
      <c r="L100" s="1371"/>
      <c r="M100" s="652"/>
    </row>
    <row r="101" spans="3:13" ht="15" customHeight="1">
      <c r="C101" s="662">
        <v>204</v>
      </c>
      <c r="D101" s="1372"/>
      <c r="E101" s="1372"/>
      <c r="F101" s="1385"/>
      <c r="G101" s="717"/>
      <c r="H101" s="718" t="s">
        <v>26</v>
      </c>
      <c r="I101" s="732"/>
      <c r="J101" s="735">
        <f>SUM(J99-H99)</f>
        <v>0</v>
      </c>
      <c r="K101" s="1402">
        <f>SUM(L99-J99)</f>
        <v>0</v>
      </c>
      <c r="L101" s="1387"/>
      <c r="M101" s="652"/>
    </row>
    <row r="102" spans="3:13" ht="15" customHeight="1">
      <c r="C102" s="662"/>
      <c r="D102" s="719"/>
      <c r="E102" s="719"/>
      <c r="F102" s="719"/>
      <c r="G102" s="720"/>
      <c r="H102" s="721"/>
      <c r="I102" s="1380" t="s">
        <v>541</v>
      </c>
      <c r="J102" s="1381"/>
      <c r="K102" s="1380" t="s">
        <v>542</v>
      </c>
      <c r="L102" s="1382"/>
      <c r="M102" s="652"/>
    </row>
    <row r="103" spans="3:13" ht="15" customHeight="1">
      <c r="C103" s="662">
        <v>205</v>
      </c>
      <c r="D103" s="719"/>
      <c r="E103" s="719"/>
      <c r="F103" s="719"/>
      <c r="G103" s="720"/>
      <c r="H103" s="722" t="s">
        <v>28</v>
      </c>
      <c r="I103" s="1405">
        <f>IF(J101=0,0,J101/H99)</f>
        <v>0</v>
      </c>
      <c r="J103" s="1403"/>
      <c r="K103" s="1405">
        <f>IF(K101=0,0,K101/J99)</f>
        <v>0</v>
      </c>
      <c r="L103" s="1387"/>
      <c r="M103" s="652"/>
    </row>
    <row r="104" spans="3:13" ht="15" customHeight="1">
      <c r="C104" s="661"/>
      <c r="D104" s="736"/>
      <c r="E104" s="737"/>
      <c r="F104" s="737"/>
      <c r="G104" s="737"/>
      <c r="H104" s="721"/>
      <c r="I104" s="1363" t="s">
        <v>541</v>
      </c>
      <c r="J104" s="1364"/>
      <c r="K104" s="1363" t="s">
        <v>542</v>
      </c>
      <c r="L104" s="1365"/>
      <c r="M104" s="652"/>
    </row>
    <row r="105" spans="3:13" ht="15" customHeight="1">
      <c r="C105" s="663"/>
      <c r="D105" s="738"/>
      <c r="E105" s="704"/>
      <c r="F105" s="704"/>
      <c r="G105" s="704"/>
      <c r="H105" s="739"/>
      <c r="I105" s="740"/>
      <c r="J105" s="741"/>
      <c r="K105" s="740"/>
      <c r="L105" s="742"/>
      <c r="M105" s="652"/>
    </row>
    <row r="106" spans="3:13" ht="15" customHeight="1">
      <c r="C106" s="662">
        <v>194</v>
      </c>
      <c r="D106" s="1409" t="s">
        <v>55</v>
      </c>
      <c r="E106" s="1410"/>
      <c r="F106" s="1376" t="s">
        <v>56</v>
      </c>
      <c r="G106" s="1377"/>
      <c r="H106" s="1377"/>
      <c r="I106" s="1377"/>
      <c r="J106" s="1378"/>
      <c r="K106" s="745"/>
      <c r="L106" s="818" t="s">
        <v>638</v>
      </c>
      <c r="M106" s="652"/>
    </row>
    <row r="107" spans="3:13" ht="15" customHeight="1">
      <c r="C107" s="662"/>
      <c r="D107" s="710" t="s">
        <v>540</v>
      </c>
      <c r="E107" s="711"/>
      <c r="F107" s="712"/>
      <c r="G107" s="1406">
        <v>2021</v>
      </c>
      <c r="H107" s="1407"/>
      <c r="I107" s="1406">
        <v>2022</v>
      </c>
      <c r="J107" s="1407"/>
      <c r="K107" s="1408">
        <v>2023</v>
      </c>
      <c r="L107" s="1407"/>
      <c r="M107" s="652"/>
    </row>
    <row r="108" spans="3:13" ht="15" customHeight="1">
      <c r="C108" s="662">
        <v>195</v>
      </c>
      <c r="D108" s="1395"/>
      <c r="E108" s="1396"/>
      <c r="F108" s="1401"/>
      <c r="G108" s="713"/>
      <c r="H108" s="714"/>
      <c r="I108" s="713"/>
      <c r="J108" s="715"/>
      <c r="K108" s="716"/>
      <c r="L108" s="714"/>
      <c r="M108" s="652"/>
    </row>
    <row r="109" spans="3:13" ht="15" customHeight="1">
      <c r="C109" s="662">
        <v>196</v>
      </c>
      <c r="D109" s="1372"/>
      <c r="E109" s="1372"/>
      <c r="F109" s="1372"/>
      <c r="G109" s="717"/>
      <c r="H109" s="718" t="s">
        <v>26</v>
      </c>
      <c r="I109" s="1402">
        <f>SUM(J108-H108)</f>
        <v>0</v>
      </c>
      <c r="J109" s="1403"/>
      <c r="K109" s="1386">
        <f>SUM(L108-J108)</f>
        <v>0</v>
      </c>
      <c r="L109" s="1404"/>
      <c r="M109" s="652"/>
    </row>
    <row r="110" spans="3:13" ht="15" customHeight="1">
      <c r="C110" s="662"/>
      <c r="D110" s="719"/>
      <c r="E110" s="719"/>
      <c r="F110" s="719"/>
      <c r="G110" s="720"/>
      <c r="H110" s="721"/>
      <c r="I110" s="1380" t="s">
        <v>541</v>
      </c>
      <c r="J110" s="1381"/>
      <c r="K110" s="1380" t="s">
        <v>542</v>
      </c>
      <c r="L110" s="1382"/>
      <c r="M110" s="652"/>
    </row>
    <row r="111" spans="3:13" ht="15" customHeight="1">
      <c r="C111" s="662">
        <v>197</v>
      </c>
      <c r="D111" s="719"/>
      <c r="E111" s="719"/>
      <c r="F111" s="719"/>
      <c r="G111" s="720"/>
      <c r="H111" s="722" t="s">
        <v>28</v>
      </c>
      <c r="I111" s="1388">
        <f>IF(H108=0,0,(J108-H108)/H108)</f>
        <v>0</v>
      </c>
      <c r="J111" s="1389"/>
      <c r="K111" s="1388">
        <f>IF(L108=0,0,((L108-J108)/J108))</f>
        <v>0</v>
      </c>
      <c r="L111" s="1390"/>
      <c r="M111" s="652"/>
    </row>
    <row r="112" spans="3:13" ht="15" customHeight="1">
      <c r="C112" s="662"/>
      <c r="D112" s="719"/>
      <c r="E112" s="719"/>
      <c r="F112" s="719"/>
      <c r="G112" s="720"/>
      <c r="H112" s="721"/>
      <c r="I112" s="1363" t="s">
        <v>541</v>
      </c>
      <c r="J112" s="1364"/>
      <c r="K112" s="1363" t="s">
        <v>542</v>
      </c>
      <c r="L112" s="1365"/>
      <c r="M112" s="652"/>
    </row>
    <row r="113" spans="3:16" ht="15" customHeight="1">
      <c r="C113" s="662"/>
      <c r="D113" s="704"/>
      <c r="E113" s="704"/>
      <c r="F113" s="704"/>
      <c r="G113" s="704"/>
      <c r="H113" s="704"/>
      <c r="I113" s="704"/>
      <c r="J113" s="704"/>
      <c r="K113" s="704"/>
      <c r="L113" s="704"/>
      <c r="M113" s="652"/>
      <c r="P113" s="667"/>
    </row>
    <row r="114" spans="3:16" ht="15" customHeight="1">
      <c r="C114" s="662"/>
      <c r="D114" s="710" t="s">
        <v>543</v>
      </c>
      <c r="E114" s="711"/>
      <c r="F114" s="712"/>
      <c r="G114" s="1393"/>
      <c r="H114" s="1394"/>
      <c r="I114" s="1393"/>
      <c r="J114" s="1394"/>
      <c r="K114" s="1393"/>
      <c r="L114" s="1394"/>
      <c r="M114" s="652"/>
    </row>
    <row r="115" spans="3:16" ht="15" customHeight="1">
      <c r="C115" s="662">
        <v>198</v>
      </c>
      <c r="D115" s="1395"/>
      <c r="E115" s="1396"/>
      <c r="F115" s="1397"/>
      <c r="G115" s="716"/>
      <c r="H115" s="714"/>
      <c r="I115" s="713"/>
      <c r="J115" s="715"/>
      <c r="K115" s="723"/>
      <c r="L115" s="714"/>
      <c r="M115" s="652"/>
    </row>
    <row r="116" spans="3:16" ht="15" customHeight="1">
      <c r="C116" s="662">
        <v>199</v>
      </c>
      <c r="D116" s="724"/>
      <c r="E116" s="725"/>
      <c r="F116" s="726" t="s">
        <v>544</v>
      </c>
      <c r="G116" s="1398">
        <f>IF(H115=0,0,H115/H108)</f>
        <v>0</v>
      </c>
      <c r="H116" s="1399"/>
      <c r="I116" s="1398">
        <f>IF(J115=0,0,J115/J108)</f>
        <v>0</v>
      </c>
      <c r="J116" s="1399"/>
      <c r="K116" s="1398">
        <f>IF(L115=0,0,L115/L108)</f>
        <v>0</v>
      </c>
      <c r="L116" s="1400"/>
      <c r="M116" s="652"/>
    </row>
    <row r="117" spans="3:16" ht="15" customHeight="1">
      <c r="C117" s="662">
        <v>200</v>
      </c>
      <c r="D117" s="1372"/>
      <c r="E117" s="1372"/>
      <c r="F117" s="1385"/>
      <c r="G117" s="717"/>
      <c r="H117" s="718" t="s">
        <v>26</v>
      </c>
      <c r="I117" s="1386">
        <f>SUM(J115-H115)</f>
        <v>0</v>
      </c>
      <c r="J117" s="1386"/>
      <c r="K117" s="1386">
        <f>SUM(L115-J115)</f>
        <v>0</v>
      </c>
      <c r="L117" s="1387"/>
      <c r="M117" s="652"/>
    </row>
    <row r="118" spans="3:16" ht="15" customHeight="1">
      <c r="C118" s="662"/>
      <c r="D118" s="719"/>
      <c r="E118" s="719"/>
      <c r="F118" s="719"/>
      <c r="G118" s="720"/>
      <c r="H118" s="721"/>
      <c r="I118" s="1380" t="s">
        <v>541</v>
      </c>
      <c r="J118" s="1381"/>
      <c r="K118" s="1380" t="s">
        <v>542</v>
      </c>
      <c r="L118" s="1382"/>
      <c r="M118" s="652"/>
    </row>
    <row r="119" spans="3:16" ht="15" customHeight="1">
      <c r="C119" s="662">
        <v>201</v>
      </c>
      <c r="D119" s="719"/>
      <c r="E119" s="719"/>
      <c r="F119" s="719"/>
      <c r="G119" s="720"/>
      <c r="H119" s="722" t="s">
        <v>28</v>
      </c>
      <c r="I119" s="1388">
        <f>IF(I116=0,0,I117/H115)</f>
        <v>0</v>
      </c>
      <c r="J119" s="1389"/>
      <c r="K119" s="1388">
        <f>IF(K116=0,0,K117/J115)</f>
        <v>0</v>
      </c>
      <c r="L119" s="1390"/>
      <c r="M119" s="652"/>
    </row>
    <row r="120" spans="3:16" ht="15" customHeight="1">
      <c r="C120" s="662"/>
      <c r="D120" s="719"/>
      <c r="E120" s="719"/>
      <c r="F120" s="719"/>
      <c r="G120" s="720"/>
      <c r="H120" s="721"/>
      <c r="I120" s="1363" t="s">
        <v>541</v>
      </c>
      <c r="J120" s="1364"/>
      <c r="K120" s="1363" t="s">
        <v>542</v>
      </c>
      <c r="L120" s="1365"/>
      <c r="M120" s="652"/>
    </row>
    <row r="121" spans="3:16" ht="15" customHeight="1">
      <c r="C121" s="662"/>
      <c r="D121" s="719"/>
      <c r="E121" s="719"/>
      <c r="F121" s="719"/>
      <c r="G121" s="720"/>
      <c r="H121" s="727"/>
      <c r="I121" s="720"/>
      <c r="J121" s="727"/>
      <c r="K121" s="720"/>
      <c r="L121" s="727"/>
      <c r="M121" s="652"/>
    </row>
    <row r="122" spans="3:16" ht="15" customHeight="1">
      <c r="C122" s="662"/>
      <c r="D122" s="728" t="s">
        <v>545</v>
      </c>
      <c r="E122" s="729"/>
      <c r="F122" s="730"/>
      <c r="G122" s="1391"/>
      <c r="H122" s="1392"/>
      <c r="I122" s="1391"/>
      <c r="J122" s="1392"/>
      <c r="K122" s="1391"/>
      <c r="L122" s="1392"/>
      <c r="M122" s="652"/>
    </row>
    <row r="123" spans="3:16" ht="15" customHeight="1">
      <c r="C123" s="662">
        <v>202</v>
      </c>
      <c r="D123" s="1366"/>
      <c r="E123" s="1367"/>
      <c r="F123" s="1368"/>
      <c r="G123" s="716"/>
      <c r="H123" s="714"/>
      <c r="I123" s="746"/>
      <c r="J123" s="747"/>
      <c r="K123" s="748"/>
      <c r="L123" s="731"/>
      <c r="M123" s="652"/>
    </row>
    <row r="124" spans="3:16" ht="15" customHeight="1">
      <c r="C124" s="662">
        <v>203</v>
      </c>
      <c r="D124" s="724"/>
      <c r="E124" s="725"/>
      <c r="F124" s="726" t="s">
        <v>546</v>
      </c>
      <c r="G124" s="1369">
        <f>IF(H123=0,0,H123/H108)</f>
        <v>0</v>
      </c>
      <c r="H124" s="1370"/>
      <c r="I124" s="732"/>
      <c r="J124" s="749">
        <f>IF(J123=0,0,J123/J108)</f>
        <v>0</v>
      </c>
      <c r="K124" s="1369">
        <f>IF(L123=0,0,L123/L108)</f>
        <v>0</v>
      </c>
      <c r="L124" s="1371"/>
      <c r="M124" s="652"/>
    </row>
    <row r="125" spans="3:16" ht="15" customHeight="1">
      <c r="C125" s="662">
        <v>204</v>
      </c>
      <c r="D125" s="1372"/>
      <c r="E125" s="1372"/>
      <c r="F125" s="1373"/>
      <c r="G125" s="750"/>
      <c r="H125" s="751" t="s">
        <v>26</v>
      </c>
      <c r="I125" s="734"/>
      <c r="J125" s="752">
        <f>SUM(J123-H123)</f>
        <v>0</v>
      </c>
      <c r="K125" s="1374">
        <f>SUM(L123-J123)</f>
        <v>0</v>
      </c>
      <c r="L125" s="1375"/>
      <c r="M125" s="652"/>
    </row>
    <row r="126" spans="3:16" ht="15" customHeight="1">
      <c r="C126" s="662"/>
      <c r="D126" s="719"/>
      <c r="E126" s="719"/>
      <c r="F126" s="719"/>
      <c r="G126" s="720"/>
      <c r="H126" s="721"/>
      <c r="I126" s="1380" t="s">
        <v>541</v>
      </c>
      <c r="J126" s="1381"/>
      <c r="K126" s="1380" t="s">
        <v>542</v>
      </c>
      <c r="L126" s="1382"/>
      <c r="M126" s="652"/>
    </row>
    <row r="127" spans="3:16" ht="15" customHeight="1">
      <c r="C127" s="662">
        <v>205</v>
      </c>
      <c r="D127" s="719"/>
      <c r="E127" s="719"/>
      <c r="F127" s="719"/>
      <c r="G127" s="720"/>
      <c r="H127" s="753" t="s">
        <v>28</v>
      </c>
      <c r="I127" s="1383">
        <f>IF(J125=0,0,J125/H123)</f>
        <v>0</v>
      </c>
      <c r="J127" s="1384"/>
      <c r="K127" s="1383">
        <f>IF(K125=0,0,K125/J123)</f>
        <v>0</v>
      </c>
      <c r="L127" s="1375"/>
      <c r="M127" s="652"/>
    </row>
    <row r="128" spans="3:16" ht="15" customHeight="1">
      <c r="C128" s="661"/>
      <c r="D128" s="736"/>
      <c r="E128" s="737"/>
      <c r="F128" s="737"/>
      <c r="G128" s="737"/>
      <c r="H128" s="721"/>
      <c r="I128" s="1363" t="s">
        <v>541</v>
      </c>
      <c r="J128" s="1364"/>
      <c r="K128" s="1363" t="s">
        <v>542</v>
      </c>
      <c r="L128" s="1365"/>
      <c r="M128" s="652"/>
    </row>
    <row r="129" spans="3:13" ht="15" customHeight="1">
      <c r="D129" s="660"/>
      <c r="E129" s="652"/>
      <c r="F129" s="652"/>
      <c r="G129" s="652"/>
      <c r="H129" s="659"/>
      <c r="I129" s="657"/>
      <c r="J129" s="658"/>
      <c r="K129" s="657"/>
      <c r="L129" s="656"/>
      <c r="M129" s="652"/>
    </row>
    <row r="130" spans="3:13" ht="15" customHeight="1">
      <c r="C130" s="803" t="s">
        <v>699</v>
      </c>
      <c r="D130" s="660"/>
      <c r="E130" s="652"/>
      <c r="F130" s="652"/>
      <c r="G130" s="652"/>
      <c r="H130" s="659"/>
      <c r="I130" s="657"/>
      <c r="J130" s="658"/>
      <c r="K130" s="657"/>
      <c r="L130" s="656"/>
      <c r="M130" s="652"/>
    </row>
    <row r="131" spans="3:13" ht="15" customHeight="1">
      <c r="D131" s="660"/>
      <c r="E131" s="652"/>
      <c r="F131" s="652"/>
      <c r="G131" s="652"/>
      <c r="H131" s="659"/>
      <c r="I131" s="657"/>
      <c r="J131" s="658"/>
      <c r="K131" s="657"/>
      <c r="L131" s="656"/>
      <c r="M131" s="652"/>
    </row>
    <row r="132" spans="3:13" ht="15" customHeight="1">
      <c r="D132" s="660"/>
      <c r="E132" s="652"/>
      <c r="F132" s="652"/>
      <c r="G132" s="652"/>
      <c r="H132" s="659"/>
      <c r="I132" s="657"/>
      <c r="J132" s="658"/>
      <c r="K132" s="657"/>
      <c r="L132" s="656"/>
      <c r="M132" s="652"/>
    </row>
    <row r="133" spans="3:13" ht="15" customHeight="1">
      <c r="D133" s="660"/>
      <c r="E133" s="652"/>
      <c r="F133" s="652"/>
      <c r="G133" s="652"/>
      <c r="H133" s="659"/>
      <c r="I133" s="657"/>
      <c r="J133" s="658"/>
      <c r="K133" s="657"/>
      <c r="L133" s="656"/>
      <c r="M133" s="652"/>
    </row>
    <row r="134" spans="3:13" ht="15" customHeight="1">
      <c r="D134" s="660"/>
      <c r="E134" s="652"/>
      <c r="F134" s="652"/>
      <c r="G134" s="652"/>
      <c r="H134" s="659"/>
      <c r="I134" s="657"/>
      <c r="J134" s="658"/>
      <c r="K134" s="657"/>
      <c r="L134" s="656"/>
      <c r="M134" s="652"/>
    </row>
    <row r="135" spans="3:13" ht="15" customHeight="1">
      <c r="D135" s="660"/>
      <c r="E135" s="652"/>
      <c r="F135" s="652"/>
      <c r="G135" s="652"/>
      <c r="H135" s="659"/>
      <c r="I135" s="657"/>
      <c r="J135" s="658"/>
      <c r="K135" s="657"/>
      <c r="L135" s="656"/>
      <c r="M135" s="652"/>
    </row>
    <row r="136" spans="3:13" ht="15" customHeight="1">
      <c r="D136" s="660"/>
      <c r="E136" s="652"/>
      <c r="F136" s="652"/>
      <c r="G136" s="652"/>
      <c r="H136" s="659"/>
      <c r="I136" s="657"/>
      <c r="J136" s="658"/>
      <c r="K136" s="657"/>
      <c r="L136" s="656"/>
      <c r="M136" s="652"/>
    </row>
    <row r="137" spans="3:13" ht="15" customHeight="1">
      <c r="D137" s="652"/>
      <c r="E137" s="652"/>
      <c r="F137" s="652"/>
      <c r="G137" s="652"/>
      <c r="H137" s="652"/>
      <c r="I137" s="655"/>
      <c r="J137" s="654"/>
      <c r="K137" s="653"/>
      <c r="L137" s="652"/>
    </row>
  </sheetData>
  <sheetProtection algorithmName="SHA-512" hashValue="Wm/iNIPRNiywmQ9Csf8Q2W6H+XUjJn6hoRuHL0cxej8qK2nI/ddm9bEhhCVHx+5RpwzXiVoShYdV+C55d8GGxQ==" saltValue="DVJxfp8BiMhU7ldP9andNg==" spinCount="100000" sheet="1" selectLockedCells="1"/>
  <mergeCells count="228">
    <mergeCell ref="G18:H18"/>
    <mergeCell ref="G26:H26"/>
    <mergeCell ref="I26:J26"/>
    <mergeCell ref="K26:L26"/>
    <mergeCell ref="I13:J13"/>
    <mergeCell ref="K14:L14"/>
    <mergeCell ref="I38:J38"/>
    <mergeCell ref="K38:L38"/>
    <mergeCell ref="D34:E34"/>
    <mergeCell ref="G35:H35"/>
    <mergeCell ref="I35:J35"/>
    <mergeCell ref="I32:J32"/>
    <mergeCell ref="K32:L32"/>
    <mergeCell ref="K37:L37"/>
    <mergeCell ref="K22:L22"/>
    <mergeCell ref="D21:F21"/>
    <mergeCell ref="F34:J34"/>
    <mergeCell ref="D7:F7"/>
    <mergeCell ref="I11:J11"/>
    <mergeCell ref="K11:L11"/>
    <mergeCell ref="D12:F12"/>
    <mergeCell ref="G52:H52"/>
    <mergeCell ref="K52:L52"/>
    <mergeCell ref="I47:J47"/>
    <mergeCell ref="D61:F61"/>
    <mergeCell ref="I61:J61"/>
    <mergeCell ref="K61:L61"/>
    <mergeCell ref="D27:F27"/>
    <mergeCell ref="G20:H20"/>
    <mergeCell ref="I20:J20"/>
    <mergeCell ref="K20:L20"/>
    <mergeCell ref="K15:L15"/>
    <mergeCell ref="D13:F13"/>
    <mergeCell ref="I14:J14"/>
    <mergeCell ref="K13:L13"/>
    <mergeCell ref="I15:J15"/>
    <mergeCell ref="I45:J45"/>
    <mergeCell ref="K45:L45"/>
    <mergeCell ref="G44:H44"/>
    <mergeCell ref="D10:E10"/>
    <mergeCell ref="G11:H11"/>
    <mergeCell ref="K62:L62"/>
    <mergeCell ref="D58:E58"/>
    <mergeCell ref="G59:H59"/>
    <mergeCell ref="I59:J59"/>
    <mergeCell ref="D67:F67"/>
    <mergeCell ref="K59:L59"/>
    <mergeCell ref="G66:H66"/>
    <mergeCell ref="I66:J66"/>
    <mergeCell ref="K66:L66"/>
    <mergeCell ref="I63:J63"/>
    <mergeCell ref="K63:L63"/>
    <mergeCell ref="I64:J64"/>
    <mergeCell ref="K64:L64"/>
    <mergeCell ref="F58:J58"/>
    <mergeCell ref="D77:F77"/>
    <mergeCell ref="K77:L77"/>
    <mergeCell ref="I79:J79"/>
    <mergeCell ref="D82:E82"/>
    <mergeCell ref="G83:H83"/>
    <mergeCell ref="D85:F85"/>
    <mergeCell ref="I86:J86"/>
    <mergeCell ref="D93:F93"/>
    <mergeCell ref="I93:J93"/>
    <mergeCell ref="K93:L93"/>
    <mergeCell ref="D91:F91"/>
    <mergeCell ref="I85:J85"/>
    <mergeCell ref="K85:L85"/>
    <mergeCell ref="G92:H92"/>
    <mergeCell ref="G90:H90"/>
    <mergeCell ref="D106:E106"/>
    <mergeCell ref="G107:H107"/>
    <mergeCell ref="I107:J107"/>
    <mergeCell ref="K107:L107"/>
    <mergeCell ref="K100:L100"/>
    <mergeCell ref="D101:F101"/>
    <mergeCell ref="K101:L101"/>
    <mergeCell ref="I103:J103"/>
    <mergeCell ref="K103:L103"/>
    <mergeCell ref="I102:J102"/>
    <mergeCell ref="K102:L102"/>
    <mergeCell ref="G100:H100"/>
    <mergeCell ref="D99:F99"/>
    <mergeCell ref="K16:L16"/>
    <mergeCell ref="I30:J30"/>
    <mergeCell ref="K30:L30"/>
    <mergeCell ref="D29:F29"/>
    <mergeCell ref="K29:L29"/>
    <mergeCell ref="I24:J24"/>
    <mergeCell ref="K24:L24"/>
    <mergeCell ref="I21:J21"/>
    <mergeCell ref="K21:L21"/>
    <mergeCell ref="I22:J22"/>
    <mergeCell ref="I31:J31"/>
    <mergeCell ref="K31:L31"/>
    <mergeCell ref="I18:J18"/>
    <mergeCell ref="K18:L18"/>
    <mergeCell ref="D19:F19"/>
    <mergeCell ref="I16:J16"/>
    <mergeCell ref="K28:L28"/>
    <mergeCell ref="D36:F36"/>
    <mergeCell ref="K74:L74"/>
    <mergeCell ref="K79:L79"/>
    <mergeCell ref="G74:H74"/>
    <mergeCell ref="D37:F37"/>
    <mergeCell ref="I37:J37"/>
    <mergeCell ref="K40:L40"/>
    <mergeCell ref="G42:H42"/>
    <mergeCell ref="I42:J42"/>
    <mergeCell ref="K42:L42"/>
    <mergeCell ref="I23:J23"/>
    <mergeCell ref="K23:L23"/>
    <mergeCell ref="G28:H28"/>
    <mergeCell ref="D43:F43"/>
    <mergeCell ref="I46:J46"/>
    <mergeCell ref="K46:L46"/>
    <mergeCell ref="D45:F45"/>
    <mergeCell ref="K35:L35"/>
    <mergeCell ref="I39:J39"/>
    <mergeCell ref="K39:L39"/>
    <mergeCell ref="I44:J44"/>
    <mergeCell ref="K44:L44"/>
    <mergeCell ref="I40:J40"/>
    <mergeCell ref="G50:H50"/>
    <mergeCell ref="I50:J50"/>
    <mergeCell ref="K50:L50"/>
    <mergeCell ref="D51:F51"/>
    <mergeCell ref="K47:L47"/>
    <mergeCell ref="I48:J48"/>
    <mergeCell ref="K48:L48"/>
    <mergeCell ref="D53:F53"/>
    <mergeCell ref="K53:L53"/>
    <mergeCell ref="I54:J54"/>
    <mergeCell ref="K54:L54"/>
    <mergeCell ref="I56:J56"/>
    <mergeCell ref="K56:L56"/>
    <mergeCell ref="I55:J55"/>
    <mergeCell ref="K55:L55"/>
    <mergeCell ref="D84:F84"/>
    <mergeCell ref="K72:L72"/>
    <mergeCell ref="I78:J78"/>
    <mergeCell ref="K78:L78"/>
    <mergeCell ref="D75:F75"/>
    <mergeCell ref="G76:H76"/>
    <mergeCell ref="I80:J80"/>
    <mergeCell ref="K80:L80"/>
    <mergeCell ref="I74:J74"/>
    <mergeCell ref="I72:J72"/>
    <mergeCell ref="D69:F69"/>
    <mergeCell ref="I69:J69"/>
    <mergeCell ref="K69:L69"/>
    <mergeCell ref="G68:H68"/>
    <mergeCell ref="D60:F60"/>
    <mergeCell ref="I62:J62"/>
    <mergeCell ref="I83:J83"/>
    <mergeCell ref="K83:L83"/>
    <mergeCell ref="I96:J96"/>
    <mergeCell ref="K96:L96"/>
    <mergeCell ref="I109:J109"/>
    <mergeCell ref="K109:L109"/>
    <mergeCell ref="I71:J71"/>
    <mergeCell ref="K71:L71"/>
    <mergeCell ref="I68:J68"/>
    <mergeCell ref="K68:L68"/>
    <mergeCell ref="I70:J70"/>
    <mergeCell ref="K70:L70"/>
    <mergeCell ref="K104:L104"/>
    <mergeCell ref="K76:L76"/>
    <mergeCell ref="I94:J94"/>
    <mergeCell ref="K94:L94"/>
    <mergeCell ref="I95:J95"/>
    <mergeCell ref="K95:L95"/>
    <mergeCell ref="I92:J92"/>
    <mergeCell ref="K92:L92"/>
    <mergeCell ref="K86:L86"/>
    <mergeCell ref="I87:J87"/>
    <mergeCell ref="K87:L87"/>
    <mergeCell ref="I88:J88"/>
    <mergeCell ref="K88:L88"/>
    <mergeCell ref="I90:J90"/>
    <mergeCell ref="G122:H122"/>
    <mergeCell ref="I122:J122"/>
    <mergeCell ref="K122:L122"/>
    <mergeCell ref="K90:L90"/>
    <mergeCell ref="D115:F115"/>
    <mergeCell ref="I116:J116"/>
    <mergeCell ref="K116:L116"/>
    <mergeCell ref="G116:H116"/>
    <mergeCell ref="G98:H98"/>
    <mergeCell ref="I98:J98"/>
    <mergeCell ref="K98:L98"/>
    <mergeCell ref="I110:J110"/>
    <mergeCell ref="I100:J100"/>
    <mergeCell ref="I104:J104"/>
    <mergeCell ref="I114:J114"/>
    <mergeCell ref="K114:L114"/>
    <mergeCell ref="K110:L110"/>
    <mergeCell ref="I111:J111"/>
    <mergeCell ref="K111:L111"/>
    <mergeCell ref="I112:J112"/>
    <mergeCell ref="K112:L112"/>
    <mergeCell ref="G114:H114"/>
    <mergeCell ref="D108:F108"/>
    <mergeCell ref="D109:F109"/>
    <mergeCell ref="J8:L8"/>
    <mergeCell ref="I128:J128"/>
    <mergeCell ref="K128:L128"/>
    <mergeCell ref="D123:F123"/>
    <mergeCell ref="G124:H124"/>
    <mergeCell ref="K124:L124"/>
    <mergeCell ref="D125:F125"/>
    <mergeCell ref="K125:L125"/>
    <mergeCell ref="F10:J10"/>
    <mergeCell ref="F82:J82"/>
    <mergeCell ref="F106:J106"/>
    <mergeCell ref="I126:J126"/>
    <mergeCell ref="K126:L126"/>
    <mergeCell ref="I127:J127"/>
    <mergeCell ref="K127:L127"/>
    <mergeCell ref="D117:F117"/>
    <mergeCell ref="I117:J117"/>
    <mergeCell ref="K117:L117"/>
    <mergeCell ref="K120:L120"/>
    <mergeCell ref="I118:J118"/>
    <mergeCell ref="K118:L118"/>
    <mergeCell ref="I119:J119"/>
    <mergeCell ref="K119:L119"/>
    <mergeCell ref="I120:J120"/>
  </mergeCells>
  <dataValidations xWindow="1055" yWindow="356" count="3">
    <dataValidation type="list" allowBlank="1" showInputMessage="1" showErrorMessage="1" promptTitle="MOST RECENT YEAR" prompt="Choose from drop down list_x000a_" sqref="K11:L11 K35:L35 K59:L59 K107:L107 K83:L83" xr:uid="{00000000-0002-0000-0400-000004000000}">
      <formula1>"2023, 2022, 2021, 2020, "</formula1>
    </dataValidation>
    <dataValidation type="list" allowBlank="1" showInputMessage="1" showErrorMessage="1" promptTitle="PRIOR YEAR" prompt="Choose from drop down list_x000a_" sqref="I83:J83 I35:J35 I59:J59 I107:J107 I11:J11" xr:uid="{00000000-0002-0000-0400-000003000000}">
      <formula1>"2022, 2021, 2020, 2019"</formula1>
    </dataValidation>
    <dataValidation type="list" allowBlank="1" showInputMessage="1" showErrorMessage="1" promptTitle="PRIOR YEAR" prompt="Choose from drop down list_x000a_" sqref="G11:H11 G83:H83 G59:H59 G35:H35 G107:H107" xr:uid="{00000000-0002-0000-0400-000002000000}">
      <formula1>"2021, 2020, 2019, 2018, "</formula1>
    </dataValidation>
  </dataValidations>
  <hyperlinks>
    <hyperlink ref="L10" location="'AMITRAC Guidance &amp; Help'!D304" display="Click here for guidance." xr:uid="{A6CB822C-7829-40A4-93A1-359DCA8A3AFD}"/>
    <hyperlink ref="L34" location="'AMITRAC Guidance &amp; Help'!D304" display="Click here for guidance." xr:uid="{4F78DE48-299E-4CA4-AFCA-B21450387A0C}"/>
    <hyperlink ref="L58" location="'AMITRAC Guidance &amp; Help'!D304" display="Click here for guidance." xr:uid="{A794D5C9-DEC2-4E2F-8881-0B70CAA2D281}"/>
    <hyperlink ref="L82" location="'AMITRAC Guidance &amp; Help'!D304" display="Click here for guidance." xr:uid="{81427064-45A1-412B-B75C-10872B7FFBF8}"/>
    <hyperlink ref="L106" location="'AMITRAC Guidance &amp; Help'!D304" display="Click here for guidance." xr:uid="{9F505A4D-AC61-4CAF-AABE-6CB81B539ED5}"/>
    <hyperlink ref="J8:L8" location="'Tax Return Cash Flow'!A1" display="click here to return to Tax Return Cash Flow tab" xr:uid="{3BBC0E51-D45E-4705-B57B-E988BF1441AF}"/>
  </hyperlinks>
  <printOptions horizontalCentered="1"/>
  <pageMargins left="0.15" right="0.15" top="0.2" bottom="0.2" header="0.3" footer="0.04"/>
  <pageSetup scale="98" orientation="landscape" r:id="rId1"/>
  <headerFooter>
    <oddFooter>&amp;C© 2022 Arch Mortgage Insurance Company&amp;R&amp;P of &amp;N</oddFooter>
  </headerFooter>
  <rowBreaks count="5" manualBreakCount="5">
    <brk id="32" max="16383" man="1"/>
    <brk id="56" max="16383" man="1"/>
    <brk id="80" max="16383" man="1"/>
    <brk id="104" max="16383" man="1"/>
    <brk id="1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Support Tables</vt:lpstr>
      <vt:lpstr>Tax Return Cash Flow</vt:lpstr>
      <vt:lpstr>AMITRAC Guidance &amp; Help</vt:lpstr>
      <vt:lpstr>Liquidity Analysis</vt:lpstr>
      <vt:lpstr>Comparative Income Analysis </vt:lpstr>
      <vt:lpstr>Depreciation_Rates</vt:lpstr>
      <vt:lpstr>'Support Tables'!Print_Area</vt:lpstr>
      <vt:lpstr>'Tax Return Cash Flow'!Print_Area</vt:lpstr>
    </vt:vector>
  </TitlesOfParts>
  <Company>PMI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SClark@archmi.com</dc:creator>
  <cp:lastModifiedBy>Clark, Stephanie</cp:lastModifiedBy>
  <cp:revision/>
  <cp:lastPrinted>2024-01-26T21:26:43Z</cp:lastPrinted>
  <dcterms:created xsi:type="dcterms:W3CDTF">2010-02-01T20:54:55Z</dcterms:created>
  <dcterms:modified xsi:type="dcterms:W3CDTF">2024-04-22T17:34:46Z</dcterms:modified>
</cp:coreProperties>
</file>