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ate1904="1" showInkAnnotation="0" updateLinks="never" codeName="ThisWorkbook" autoCompressPictures="0"/>
  <mc:AlternateContent xmlns:mc="http://schemas.openxmlformats.org/markup-compatibility/2006">
    <mc:Choice Requires="x15">
      <x15ac:absPath xmlns:x15ac="http://schemas.microsoft.com/office/spreadsheetml/2010/11/ac" url="https://archcapservices-my.sharepoint.com/personal/sclark_archmi_com/Documents/2024 projects/AMIQUIC 2024/"/>
    </mc:Choice>
  </mc:AlternateContent>
  <xr:revisionPtr revIDLastSave="0" documentId="8_{74FA1DAA-0973-4355-8D68-C7DB7D1ED386}" xr6:coauthVersionLast="47" xr6:coauthVersionMax="47" xr10:uidLastSave="{00000000-0000-0000-0000-000000000000}"/>
  <bookViews>
    <workbookView xWindow="28680" yWindow="-120" windowWidth="29040" windowHeight="15720" tabRatio="860" xr2:uid="{00000000-000D-0000-FFFF-FFFF00000000}"/>
  </bookViews>
  <sheets>
    <sheet name="AMIQuiC Totals" sheetId="28" r:id="rId1"/>
    <sheet name="Base Income Calculator" sheetId="35" r:id="rId2"/>
    <sheet name="Bonus Income Calculator" sheetId="34" r:id="rId3"/>
    <sheet name="Overtime Income Calculator " sheetId="22" r:id="rId4"/>
    <sheet name="Support Tables" sheetId="3" state="hidden" r:id="rId5"/>
    <sheet name="Sheet1" sheetId="17" state="hidden" r:id="rId6"/>
    <sheet name="Sheet2" sheetId="18" state="hidden" r:id="rId7"/>
    <sheet name="Sheet3" sheetId="19" state="hidden" r:id="rId8"/>
    <sheet name="Commission Income Calculator" sheetId="33" r:id="rId9"/>
    <sheet name="Base Income Instructions" sheetId="32" r:id="rId10"/>
    <sheet name="Bonus Income Instructions" sheetId="27" state="hidden" r:id="rId11"/>
    <sheet name="Overtime Income Instructions" sheetId="26" state="hidden" r:id="rId12"/>
    <sheet name="Commission Instructions" sheetId="21" state="hidden" r:id="rId13"/>
    <sheet name="Pay Stub Decimal Calendar" sheetId="20" r:id="rId14"/>
  </sheets>
  <externalReferences>
    <externalReference r:id="rId15"/>
  </externalReferences>
  <definedNames>
    <definedName name="BORROWERS_NAME" localSheetId="1">#REF!</definedName>
    <definedName name="BORROWERS_NAME" localSheetId="9">#REF!</definedName>
    <definedName name="BORROWERS_NAME">#REF!</definedName>
    <definedName name="Depreciation_Rates">'Support Tables'!$A$2:$B$6</definedName>
    <definedName name="Depretiaton_Rates2">'[1]Support Tables'!$A$2:$B$6</definedName>
    <definedName name="OLE_LINK1" localSheetId="9">'Base Income Instructions'!$B$3</definedName>
    <definedName name="OLE_LINK1" localSheetId="10">'Bonus Income Instructions'!$B$3</definedName>
    <definedName name="OLE_LINK1" localSheetId="12">'Commission Instructions'!$B$3</definedName>
    <definedName name="OLE_LINK1" localSheetId="11">'Overtime Income Instructions'!$B$3</definedName>
    <definedName name="_xlnm.Print_Area" localSheetId="0">'AMIQuiC Totals'!$F$1:$N$45</definedName>
    <definedName name="_xlnm.Print_Area" localSheetId="1">'Base Income Calculator'!$B$1:$K$70</definedName>
    <definedName name="_xlnm.Print_Area" localSheetId="9">'Base Income Instructions'!$B$1:$D$22</definedName>
    <definedName name="_xlnm.Print_Area" localSheetId="2">'Bonus Income Calculator'!$C$1:$J$46</definedName>
    <definedName name="_xlnm.Print_Area" localSheetId="10">'Bonus Income Instructions'!$B$1:$D$16</definedName>
    <definedName name="_xlnm.Print_Area" localSheetId="8">'Commission Income Calculator'!$F$1:$N$50</definedName>
    <definedName name="_xlnm.Print_Area" localSheetId="12">'Commission Instructions'!$B$1:$D$17</definedName>
    <definedName name="_xlnm.Print_Area" localSheetId="3">'Overtime Income Calculator '!$F$1:$N$55</definedName>
    <definedName name="_xlnm.Print_Area" localSheetId="11">'Overtime Income Instructions'!$B$1:$D$17</definedName>
    <definedName name="_xlnm.Print_Area" localSheetId="13">'Pay Stub Decimal Calendar'!$B$1:$O$49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35" l="1"/>
  <c r="G51" i="35"/>
  <c r="G47" i="35"/>
  <c r="G46" i="35"/>
  <c r="J31" i="35"/>
  <c r="G50" i="35" s="1"/>
  <c r="G31" i="35"/>
  <c r="G49" i="35" s="1"/>
  <c r="G25" i="35"/>
  <c r="G52" i="35" s="1"/>
  <c r="J18" i="35"/>
  <c r="J17" i="35"/>
  <c r="J16" i="35"/>
  <c r="J15" i="35"/>
  <c r="D8" i="34"/>
  <c r="J19" i="35" l="1"/>
  <c r="J27" i="35" s="1"/>
  <c r="G48" i="35"/>
  <c r="G45" i="35" l="1"/>
  <c r="G53" i="35" s="1"/>
  <c r="I14" i="28" s="1"/>
  <c r="G27" i="35"/>
  <c r="G18" i="34" l="1"/>
  <c r="I18" i="34"/>
  <c r="G24" i="34"/>
  <c r="I24" i="34"/>
  <c r="F29" i="34"/>
  <c r="F30" i="34"/>
  <c r="F31" i="34"/>
  <c r="F32" i="34"/>
  <c r="F33" i="34"/>
  <c r="F34" i="34"/>
  <c r="F35" i="34"/>
  <c r="H8" i="33"/>
  <c r="K24" i="22"/>
  <c r="K24" i="33"/>
  <c r="K18" i="33"/>
  <c r="M18" i="33"/>
  <c r="M24" i="33"/>
  <c r="J29" i="33"/>
  <c r="J30" i="33"/>
  <c r="J31" i="33"/>
  <c r="J32" i="33"/>
  <c r="J33" i="33"/>
  <c r="J34" i="33"/>
  <c r="J35" i="33"/>
  <c r="F36" i="34" l="1"/>
  <c r="I16" i="28" s="1"/>
  <c r="J36" i="33"/>
  <c r="I20" i="28" s="1"/>
  <c r="J29" i="22"/>
  <c r="J30" i="22"/>
  <c r="H8" i="22" l="1"/>
  <c r="M24" i="22" l="1"/>
  <c r="M18" i="22"/>
  <c r="K18" i="22" l="1"/>
  <c r="J34" i="22" l="1"/>
  <c r="J33" i="22"/>
  <c r="J35" i="22" l="1"/>
  <c r="J32" i="22"/>
  <c r="J31" i="22"/>
  <c r="J36" i="22" l="1"/>
  <c r="I18" i="28" s="1"/>
  <c r="I23" i="28" s="1"/>
</calcChain>
</file>

<file path=xl/sharedStrings.xml><?xml version="1.0" encoding="utf-8"?>
<sst xmlns="http://schemas.openxmlformats.org/spreadsheetml/2006/main" count="381" uniqueCount="214">
  <si>
    <t>Prior Year</t>
  </si>
  <si>
    <t>Most Recent Year</t>
  </si>
  <si>
    <t>Depr. Rate</t>
  </si>
  <si>
    <t>Used in "Tax Return Income" Tab, line 37</t>
  </si>
  <si>
    <t>Monthly Qualifying Income</t>
  </si>
  <si>
    <t>Jan</t>
  </si>
  <si>
    <t>Feb</t>
  </si>
  <si>
    <t>Mar</t>
  </si>
  <si>
    <t>Apr</t>
  </si>
  <si>
    <t>May</t>
  </si>
  <si>
    <t>Jun</t>
  </si>
  <si>
    <t>Jul</t>
  </si>
  <si>
    <t>Aug</t>
  </si>
  <si>
    <t>Sep</t>
  </si>
  <si>
    <t>Day</t>
  </si>
  <si>
    <t>Monthly</t>
  </si>
  <si>
    <t>Oct</t>
  </si>
  <si>
    <t>Nov</t>
  </si>
  <si>
    <t>Dec</t>
  </si>
  <si>
    <t>YES</t>
  </si>
  <si>
    <t>% of Decline</t>
  </si>
  <si>
    <t>% of Increase</t>
  </si>
  <si>
    <t>Prior, Most Recent, YTD</t>
  </si>
  <si>
    <t>Prior , Most Recent</t>
  </si>
  <si>
    <t>Prior, YTD</t>
  </si>
  <si>
    <t>Most Recent, YTD</t>
  </si>
  <si>
    <t>YTD</t>
  </si>
  <si>
    <t>Line 1</t>
  </si>
  <si>
    <t>Line 2</t>
  </si>
  <si>
    <t>Line 4</t>
  </si>
  <si>
    <t>Line 5</t>
  </si>
  <si>
    <t>Line 6</t>
  </si>
  <si>
    <t>Line 7</t>
  </si>
  <si>
    <t>Line 8</t>
  </si>
  <si>
    <t>Commission Income Calculator</t>
  </si>
  <si>
    <t>Instructions</t>
  </si>
  <si>
    <t>Monthly Qualifying Commission Income</t>
  </si>
  <si>
    <t>Year-to-Date Paid Through Date</t>
  </si>
  <si>
    <t>﻿This Income Analysis Worksheet is provided by Arch MI for training and informational purposes only. It is not intended to, and should not be relied upon, for any other purpose, including mortgage loan underwriting or preparation of tax form or other documents, and should be reviewed by your own independent legal and compliance advisors. Please direct any questions you may have about this or any other Arch MI training publication to your Arch MI representative.</t>
  </si>
  <si>
    <t>enter  date through which year-to-date pay was earned (00/00/00)</t>
  </si>
  <si>
    <t>Enter the total amount of commission earned for each applicable year. Enter only commission income; do not enter base or other income sources.</t>
  </si>
  <si>
    <t>Bonus Income Analysis</t>
  </si>
  <si>
    <t>Total Bonus Earned</t>
  </si>
  <si>
    <t xml:space="preserve">Year-to-Date (YTD) </t>
  </si>
  <si>
    <t>Total Overtime Earned</t>
  </si>
  <si>
    <t>Overtime Income Analysis</t>
  </si>
  <si>
    <t>Prior Year Overtime Earned</t>
  </si>
  <si>
    <t>Monthly Qualifying Overtime Income</t>
  </si>
  <si>
    <t>Commission Income Analysis</t>
  </si>
  <si>
    <t>Total Commission Earned</t>
  </si>
  <si>
    <t>Bonus Payout Months</t>
  </si>
  <si>
    <t>Monthly Qualifying Bonus Income</t>
  </si>
  <si>
    <t>Line 3</t>
  </si>
  <si>
    <t>Enter the total amount of year-to-date commission earned.</t>
  </si>
  <si>
    <t>The Calculator will determine the average monthly commission income based on the calculations as well as the indications on lines 5, 6 and 7 of the Calculator.</t>
  </si>
  <si>
    <t>Overtime Income Calculator</t>
  </si>
  <si>
    <t>Enter the total amount of overtime earned for each applicable year. Enter only overtime income; do not enter base or other income sources.</t>
  </si>
  <si>
    <t>Enter the total amount of year-to-date overtime earned.</t>
  </si>
  <si>
    <t>The Calculator will determine the average monthly overtime income based on the calculations as well as the indications on lines 5, 6 and 7 of the Calculator.</t>
  </si>
  <si>
    <t>Enter the total amount of bonus earned for each applicable year. Enter only bonus income; do not enter base or other income sources.</t>
  </si>
  <si>
    <t>Enter the total amount of year-to-date bonus earned.</t>
  </si>
  <si>
    <t>The Calculator will determine the average monthly bonus income based on the calculations as well as the indications on lines 5, 6 and 7 of the Calculator.</t>
  </si>
  <si>
    <t>Bonus Income Calculator</t>
  </si>
  <si>
    <t>Most Recent</t>
  </si>
  <si>
    <t>Prior</t>
  </si>
  <si>
    <t xml:space="preserve">Prior Year  </t>
  </si>
  <si>
    <t xml:space="preserve">Use the drop-down menu to indicate whether you wish to include the most recent-year bonus in the calculation (note that the Calculator will show you whether income is trending up or down from the prior year to the most recent year and from the most recent year to year-to-date, as well as by how much). </t>
  </si>
  <si>
    <t>Use the drop-down menu to indicate whether you wish to include the year-to-date bonus in the calculation (note that the Calculator will show you whether income is trending up or down from the most recent year to year-to-date, and by how much).</t>
  </si>
  <si>
    <t>Prior Year vs. Most Recent Year</t>
  </si>
  <si>
    <t>1–31</t>
  </si>
  <si>
    <t>16–31</t>
  </si>
  <si>
    <t>1–15</t>
  </si>
  <si>
    <t>Enter the date from the paystub or Written Verification of Employment through which the pay was EARNED (note that this is the period ending date, not the pay date).</t>
  </si>
  <si>
    <t xml:space="preserve">Click here to Return to Commission Income Calculator </t>
  </si>
  <si>
    <t>Monthly Bonus Income Total</t>
  </si>
  <si>
    <t>Monthly Overtime Income Total</t>
  </si>
  <si>
    <t>Monthly Commission Income Total</t>
  </si>
  <si>
    <t>Comments:</t>
  </si>
  <si>
    <t>Borrower(s) Name:</t>
  </si>
  <si>
    <t>Hourly</t>
  </si>
  <si>
    <t>Base Income Analysis</t>
  </si>
  <si>
    <t>Pay Frequency</t>
  </si>
  <si>
    <t>Biweekly</t>
  </si>
  <si>
    <t>Base Pay</t>
  </si>
  <si>
    <t>Pay Rate</t>
  </si>
  <si>
    <t>Average Hours (Hourly Only)</t>
  </si>
  <si>
    <t>n/a</t>
  </si>
  <si>
    <t>Average Monthly YTD Base Earnings</t>
  </si>
  <si>
    <t>Use Current Base Pay Rate?</t>
  </si>
  <si>
    <t>NO</t>
  </si>
  <si>
    <t>Employer Name:</t>
  </si>
  <si>
    <t>Date of Income Analysis:</t>
  </si>
  <si>
    <t>Current Monthly Base Earnings</t>
  </si>
  <si>
    <t>Monthly Qualifying Base Income</t>
  </si>
  <si>
    <t>Calculator will provide trending information based on the data entered. Check to ensure base pay rate is supported by the year-to-date average.</t>
  </si>
  <si>
    <t>Enter the base pay rate next to the appropriate pay frequency and check the corresponding box.</t>
  </si>
  <si>
    <t>The Calculator will determine the base monthly earnings based upon the pay rate and pay frequency entered on Line 1.</t>
  </si>
  <si>
    <t>Enter the paystub period ending date (the date through which the income was earned).</t>
  </si>
  <si>
    <t>Enter the total amount of year-to-date (YTD) base pay earned.</t>
  </si>
  <si>
    <t>Line 9</t>
  </si>
  <si>
    <t>Base Income Calculator</t>
  </si>
  <si>
    <t>Prior Year Bonus Earned</t>
  </si>
  <si>
    <t>Hourly, Weekly, Biweekly</t>
  </si>
  <si>
    <t>Totals</t>
  </si>
  <si>
    <t>Arch MI Qualifying Income Calculator</t>
  </si>
  <si>
    <t>AMIQuiC Qualifying IncomeTotal</t>
  </si>
  <si>
    <t>Semimonthly</t>
  </si>
  <si>
    <t>Monthly Base Income Total</t>
  </si>
  <si>
    <t>Year-to-Date Paid-Through Date</t>
  </si>
  <si>
    <t>% of variance below base rate</t>
  </si>
  <si>
    <t>% of variance above base rate</t>
  </si>
  <si>
    <t>Current base pay should be the default — Comment/Explain below if you are NOT using this option</t>
  </si>
  <si>
    <t>Enter the # of Bonus Payout Months. The Calculator assumes an annual bonus and therefore defaults to 12. Use the appropriate pro-rata number if the bonus is more frequent. For example, if the Pay Period Ending Date is July 30 and the bonus is paid quarterly or semi-annually, use 6 months.</t>
  </si>
  <si>
    <t>Calculator will provide trending information based on the data entered. Use lines 5, 6 and 7 to indicate which data points you wish to include in your income calculation.</t>
  </si>
  <si>
    <r>
      <t xml:space="preserve">Use the drop-down menu to indicate whether you wish to include the most recent-year overtime in the calculation (note that the Calculator will show you whether income is trending up or down from the prior year to the most recent year and from the most recent year to year-to-date, as well as by how much). </t>
    </r>
    <r>
      <rPr>
        <b/>
        <sz val="11"/>
        <color rgb="FF295DA8"/>
        <rFont val="Calibri"/>
        <family val="2"/>
        <scheme val="minor"/>
      </rPr>
      <t>NOTE</t>
    </r>
    <r>
      <rPr>
        <sz val="11"/>
        <color rgb="FF295DA8"/>
        <rFont val="Calibri"/>
        <family val="2"/>
        <scheme val="minor"/>
      </rPr>
      <t>: The pay date decimal factor must be entered for percentages to populate.</t>
    </r>
  </si>
  <si>
    <r>
      <t xml:space="preserve">Use the drop-down menu to indicate whether you wish to include the year-to-date overtime in the calculation (note that the Calculator will show you whether income is trending up or down from the most recent year to year-to-date, and by how much). </t>
    </r>
    <r>
      <rPr>
        <b/>
        <sz val="11"/>
        <color rgb="FF295DA8"/>
        <rFont val="Calibri"/>
        <family val="2"/>
        <scheme val="minor"/>
      </rPr>
      <t>NOTE</t>
    </r>
    <r>
      <rPr>
        <sz val="11"/>
        <color rgb="FF295DA8"/>
        <rFont val="Calibri"/>
        <family val="2"/>
        <scheme val="minor"/>
      </rPr>
      <t>: The pay date decimal factor must be entered for percentages to populate.</t>
    </r>
  </si>
  <si>
    <t>Most Recent Year vs. Year-to-Date</t>
  </si>
  <si>
    <t>Use drop-down options and check boxes to ensure accurate data.</t>
  </si>
  <si>
    <r>
      <t xml:space="preserve">Use the drop-down menu to indicate whether you wish to include the year-to-date commission in the calculation (note that the Calculator will show you whether income is trending up or down from the most recent year to year-to-date, and by how much). </t>
    </r>
    <r>
      <rPr>
        <b/>
        <sz val="11"/>
        <color rgb="FF295DA8"/>
        <rFont val="Calibri"/>
        <family val="2"/>
        <scheme val="minor"/>
      </rPr>
      <t>NOTE</t>
    </r>
    <r>
      <rPr>
        <sz val="11"/>
        <color rgb="FF295DA8"/>
        <rFont val="Calibri"/>
        <family val="2"/>
        <scheme val="minor"/>
      </rPr>
      <t>: The pay date decimal factor must be entered for percentages to populate.</t>
    </r>
  </si>
  <si>
    <t>Click Here to Return to Bonus Income Calculator</t>
  </si>
  <si>
    <t xml:space="preserve">Click Here to Return to Overtime Income Calculator </t>
  </si>
  <si>
    <t>The Borrower's Name will copy over from entry on the AMIQuiC Totals tab.</t>
  </si>
  <si>
    <t>Using the date on Line 2, look up the pay date decimal factor on the Pay Date Decimal Calendar tab; enter the factor on Line 3.</t>
  </si>
  <si>
    <t>Calculator will provide trending information based on the data entered. Use lines 4, 5 and 6 to indicate which data points you wish to include in your income calculation.</t>
  </si>
  <si>
    <r>
      <t xml:space="preserve">Use the drop-down menu to indicate whether you wish to include the most recent-year commission in the calculation (note that the Calculator will show you whether income is trending up or down from the prior year to the most-recent year and from the most recent year to year-to-date, as well as by how much). </t>
    </r>
    <r>
      <rPr>
        <b/>
        <sz val="11"/>
        <color rgb="FF295DA8"/>
        <rFont val="Calibri"/>
        <family val="2"/>
        <scheme val="minor"/>
      </rPr>
      <t>NOTE</t>
    </r>
    <r>
      <rPr>
        <sz val="11"/>
        <color rgb="FF295DA8"/>
        <rFont val="Calibri"/>
        <family val="2"/>
        <scheme val="minor"/>
      </rPr>
      <t>: The pay date decimal factor must be entered for percentages to populate.</t>
    </r>
  </si>
  <si>
    <t>Use the drop-down menu to indicate whether you wish to include the prior year commission in the calculation (note that the Calculator will show you whether income is trending up or down from the prior year to the most recent year, as well as by how much).</t>
  </si>
  <si>
    <t>Review the trending percentages. The Calculator with evaluate prior year to most recent year trending and most recent year to year-to-date trending, and indicate the percentages of increase or decrease, as applicable.</t>
  </si>
  <si>
    <t>Review the trending percentages. The Calculator will evaluate prior year to most recent year trending and most recent year to year-to-date trending, and indicate the percentages of increase or decrease, as applicable.</t>
  </si>
  <si>
    <t>Use the drop-down menu to indicate whether you wish to include the prior year overtime in the calculation (note that the Calculator will show you whether income is trending up or down from the prior year to the most recent year, as well as by how much).</t>
  </si>
  <si>
    <t>Use the drop-down menu to indicate whether you wish to include the prior year bonus in the calculation (note that the Calculator will show you whether income is trending up or down from the prior year to the most recent year, as well as by how much).</t>
  </si>
  <si>
    <t>Prior Year Base Earnings</t>
  </si>
  <si>
    <t>Average Monthly Prior Year Base Earnings</t>
  </si>
  <si>
    <t>Indicate “Prior Year” and “Most Recent Year” (note the Calculator defaults/assumes 2020 and 2021 unless alternative choices are indicated using the drop-down menu). If completing only one year, it must be the “Most Recent Year” column.</t>
  </si>
  <si>
    <t>Line 10</t>
  </si>
  <si>
    <t>Line 12</t>
  </si>
  <si>
    <t>Line 13</t>
  </si>
  <si>
    <t>Line 11</t>
  </si>
  <si>
    <t>Enter the total amount of prior years' base earnings as documented by a Written VOE or similar documentation.</t>
  </si>
  <si>
    <r>
      <t xml:space="preserve">Review the trending percentages. The Calculator will compare the </t>
    </r>
    <r>
      <rPr>
        <b/>
        <i/>
        <sz val="12"/>
        <color rgb="FFF79646"/>
        <rFont val="Calibri"/>
        <family val="2"/>
        <scheme val="minor"/>
      </rPr>
      <t>base</t>
    </r>
    <r>
      <rPr>
        <i/>
        <sz val="12"/>
        <color rgb="FFF79646"/>
        <rFont val="Calibri"/>
        <family val="2"/>
        <scheme val="minor"/>
      </rPr>
      <t xml:space="preserve"> monthly earnings to the </t>
    </r>
    <r>
      <rPr>
        <b/>
        <i/>
        <sz val="12"/>
        <color rgb="FFF79646"/>
        <rFont val="Calibri"/>
        <family val="2"/>
        <scheme val="minor"/>
      </rPr>
      <t>average</t>
    </r>
    <r>
      <rPr>
        <i/>
        <sz val="12"/>
        <color rgb="FFF79646"/>
        <rFont val="Calibri"/>
        <family val="2"/>
        <scheme val="minor"/>
      </rPr>
      <t xml:space="preserve"> monthly base earnings. Review to ensure the base monthly pay rate is supported.</t>
    </r>
  </si>
  <si>
    <t>The Calculator will determine the average monthly base earnings based upon the amounts entered on Lines 4 and 5.</t>
  </si>
  <si>
    <t>Current Base Rate</t>
  </si>
  <si>
    <t xml:space="preserve">Prior, Most Recent </t>
  </si>
  <si>
    <t>If utilizing anything other than the current base pay rate (Line 10), add supporting comments below after choosing factors to include.</t>
  </si>
  <si>
    <t>Indicate "YES" if you wish to include 2022 Average in the calculation.</t>
  </si>
  <si>
    <t>The Calculator will determine the average monthly base earnings for the prior two years based upon on the amounts entered on Line 8.</t>
  </si>
  <si>
    <t>Use the drop-down menu to indicate whether you wish to use the current monthly base earnings for qualifying. THIS IS TYPICALLY WHAT YOU SHOULD USE. If YTD average is low and outside of your lending tolerance, obtain borrower explanation and supported documentation for using base pay. If choosing "YES" on Line 10, you must choose "NO" on Lines 11, 12 AND 13.</t>
  </si>
  <si>
    <t>Line 14</t>
  </si>
  <si>
    <t>The Calculator will determine the Qualifying Monthly Base Pay based on the drop-down indications on Lines 10, 11, 12 and 13.</t>
  </si>
  <si>
    <t>Indicate "YES" if you wish to include 2022 data in the calculation.</t>
  </si>
  <si>
    <t>2023 Year-to-Date Commission</t>
  </si>
  <si>
    <t>Current Monthly Base Earnings vs. Average Monthly YTD Base Earnings (Line 2 vs. Line 6)</t>
  </si>
  <si>
    <t>Loan Number:</t>
  </si>
  <si>
    <t>Indicate whether or not you are using the current base rate as qualifying income.</t>
  </si>
  <si>
    <t>Click Here for Base Income Instructions.</t>
  </si>
  <si>
    <t>Click Here for AMIQuiC Totals.</t>
  </si>
  <si>
    <t>Click here to access the Base Income Calculator.</t>
  </si>
  <si>
    <t>Click here to access the Bonus Income Calculator.</t>
  </si>
  <si>
    <t>Click here to access the Overtime Income Calculator.</t>
  </si>
  <si>
    <t>Click here to access the Commission Income Calculator.</t>
  </si>
  <si>
    <t>Enter date through which year-to-date pay was  earned (00/00/00).</t>
  </si>
  <si>
    <t>Enter the total amount of year-to-date BASE PAY earned.</t>
  </si>
  <si>
    <t>Enter total amount of prior year BASE earnings (as applicable), for example from Written VOE.</t>
  </si>
  <si>
    <t>If this option is chosen, Line 10 must indicate "NO."</t>
  </si>
  <si>
    <t>Enter the total amount of bonus earned.</t>
  </si>
  <si>
    <t>Calculator assumes bonus payout is annual — if other than annual, enter the appropriate pro-rata number.</t>
  </si>
  <si>
    <t>Enter the total amount of overtime earned.</t>
  </si>
  <si>
    <t>Enter the total amount of commission earned each year.</t>
  </si>
  <si>
    <t xml:space="preserve">Click Here to Return to Base Income Calculator. </t>
  </si>
  <si>
    <t>Use the drop-down menu to indicate whether you wish to include the 2022 average monthly base income for qualifying. If choosing "YES" on Line 11, you must choose "NO" on Line 10. Comments indicating why you aren't using the current pay rate should be included in the comments section.</t>
  </si>
  <si>
    <t>Click here to return to Base Income Calculator.</t>
  </si>
  <si>
    <t>Click here to return to Bonus Income Calculator.</t>
  </si>
  <si>
    <t>Click here to return to Overtime Income Calculator.</t>
  </si>
  <si>
    <t>Click here to return to Commission Income Calculator.</t>
  </si>
  <si>
    <t>This Income Analysis Worksheet is provided by Arch MI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MI training publication to your Arch MI representative.</t>
  </si>
  <si>
    <t>Member Name:</t>
  </si>
  <si>
    <t>The Member's Name will copy over from entry on the AMIQuiC Totals tab.</t>
  </si>
  <si>
    <r>
      <rPr>
        <b/>
        <sz val="7"/>
        <rFont val="Calibri"/>
        <family val="2"/>
        <scheme val="minor"/>
      </rPr>
      <t>ARCH MORTGAGE INSURANCE COMPANY</t>
    </r>
    <r>
      <rPr>
        <b/>
        <sz val="7"/>
        <rFont val="Calibri"/>
        <family val="2"/>
      </rPr>
      <t>®</t>
    </r>
    <r>
      <rPr>
        <sz val="7"/>
        <rFont val="Calibri"/>
        <family val="2"/>
        <scheme val="minor"/>
      </rPr>
      <t xml:space="preserve">  |  230 NORTH ELM STREET GREENSBORO NC 27401  |  </t>
    </r>
    <r>
      <rPr>
        <b/>
        <sz val="7"/>
        <rFont val="Calibri"/>
        <family val="2"/>
        <scheme val="minor"/>
      </rPr>
      <t xml:space="preserve">ARCHMICU.COM                                                                                                               MCUS-B0975CU-0224                                                                                           
 </t>
    </r>
    <r>
      <rPr>
        <sz val="7"/>
        <rFont val="Calibri"/>
        <family val="2"/>
        <scheme val="minor"/>
      </rPr>
      <t>© 2024 Arch Mortgage Insurance Company. All Rights Reserved. Arch MI is a marketing term for Arch Mortgage Insurance Company and United Guaranty Residential Insurance Company. Arch Mortgage Insurance Company is a registered mark of Arch Capital Group (U.S.) Inc. or its affiliates.</t>
    </r>
  </si>
  <si>
    <t>Enter the factor from the Pay Stub Decimal Calendar based on the year-to-date paid-through date (above, Line 3)</t>
  </si>
  <si>
    <t xml:space="preserve">© 2024 Arch Mortgage Insurance Company. All Rights Reserved. </t>
  </si>
  <si>
    <t>2024 Year-to-Date Bonus</t>
  </si>
  <si>
    <t>Include 2022 (Prior Year) data?</t>
  </si>
  <si>
    <t>Include 2023 (Most Recent Year) data?</t>
  </si>
  <si>
    <t>Include 2024 (Year-to-Date) data?</t>
  </si>
  <si>
    <t>Indicate "YES" if you wish to include 2023 data in the calculation.</t>
  </si>
  <si>
    <t>Indicate "YES" if you wish to include 2024 YTD  data in the calculation.</t>
  </si>
  <si>
    <t>00/00/24</t>
  </si>
  <si>
    <t>Pay Stub Decimal Calendar Factor</t>
  </si>
  <si>
    <t>Use 2022 (Prior Year) data?</t>
  </si>
  <si>
    <t>Use 2023 (Most Recent Year) data?</t>
  </si>
  <si>
    <t>Use 2024 (Year-to-Date) data?</t>
  </si>
  <si>
    <t>Indicate "YES" if you wish to include 2024 YTD data in the calculation.</t>
  </si>
  <si>
    <t>2024 Year-to-Date Overtime</t>
  </si>
  <si>
    <t>Pay Stub Decimal Calendar</t>
  </si>
  <si>
    <t>Using the date on Line 3, look up the pay stub decimal factor on the Pay Stub Decimal Calendar tab; enter the factor on Line 4.</t>
  </si>
  <si>
    <t>Use the drop-down menu to indicate whether you wish to include the 2024 YTD average monthly base income for qualifying. If choosing "YES" on Line 11, you must choose "NO" on Line 10. Comments indicating why you aren't using the current pay rate should be included in the comments section.</t>
  </si>
  <si>
    <t>Use the drop-down menu to indicate whether you wish to include the 2023 average monthly base income for qualifying. If choosing "YES" on Line 11, you must choose "NO" on Line 10. Comments indicating why you aren't using the current pay rate should be included in the comments section.</t>
  </si>
  <si>
    <t xml:space="preserve">This Income Analysis Worksheet is provided by Arch MI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MI training publication to your Arch MI representative.
© 2024 Arch Mortgage Insurance Company. All Rights Reserved. </t>
  </si>
  <si>
    <t>2024 Year-to-Date Base Earnings</t>
  </si>
  <si>
    <t>Include 2024 YTD Base Pay?</t>
  </si>
  <si>
    <t>Indicate "YES" if you wish to include 2024 YTD Average in the calculation.</t>
  </si>
  <si>
    <t>Include 2023  Base Pay?</t>
  </si>
  <si>
    <t>Indicate "YES" if you wish to include 2023 Average in the calculation.</t>
  </si>
  <si>
    <t>Include 2022 Average Base Pay?</t>
  </si>
  <si>
    <t>Choose EITHER Current Base Pay (Line 10) OR indicate 2022, 2023 and/or 2024 YTD (Lines 11, 12 and/or 13).</t>
  </si>
  <si>
    <t>Enter the Member's Name.</t>
  </si>
  <si>
    <t>Enter the Employer's Name.</t>
  </si>
  <si>
    <t>Enter the Loan Number.</t>
  </si>
  <si>
    <t>Enter the Date of Analysis.</t>
  </si>
  <si>
    <t>02.23.24</t>
  </si>
  <si>
    <t>Borrower's Name will copy from the AMIQuiC Totals Tab.</t>
  </si>
  <si>
    <t xml:space="preserve"> (Click here for pay stub decimal calendar.)</t>
  </si>
  <si>
    <r>
      <rPr>
        <sz val="10"/>
        <color theme="5"/>
        <rFont val="Calibri"/>
        <family val="2"/>
        <scheme val="minor"/>
      </rPr>
      <t>Enter the factor from the Pay Stub Decimal Calendar based on the year-to-date paid-through date (above, Line 2)</t>
    </r>
    <r>
      <rPr>
        <u/>
        <sz val="10"/>
        <color theme="10"/>
        <rFont val="Verdana"/>
        <family val="2"/>
      </rPr>
      <t xml:space="preserve">
</t>
    </r>
    <r>
      <rPr>
        <u/>
        <sz val="8"/>
        <color theme="4"/>
        <rFont val="Calibri"/>
        <family val="2"/>
        <scheme val="minor"/>
      </rPr>
      <t xml:space="preserve"> (Click here for the pay stub decimal calendar.)</t>
    </r>
  </si>
  <si>
    <t>Member's Name will copy from the AMIQuiC Totals Tab.</t>
  </si>
  <si>
    <r>
      <rPr>
        <sz val="10"/>
        <color theme="5"/>
        <rFont val="Calibri"/>
        <family val="2"/>
        <scheme val="minor"/>
      </rPr>
      <t>Enter the factor from the Pay Stub Decimal Calendar based on the year-to-date paid-through date (above, Line 3)</t>
    </r>
    <r>
      <rPr>
        <u/>
        <sz val="10"/>
        <color theme="10"/>
        <rFont val="Verdana"/>
        <family val="2"/>
      </rPr>
      <t xml:space="preserve">
</t>
    </r>
    <r>
      <rPr>
        <u/>
        <sz val="8"/>
        <color theme="10"/>
        <rFont val="Calibri"/>
        <family val="2"/>
        <scheme val="minor"/>
      </rPr>
      <t xml:space="preserve"> (Click here for the pay stub decimal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</si>
</sst>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0;[Red]\(###,###,##0.00\)"/>
    <numFmt numFmtId="165" formatCode="&quot;$&quot;#,##0.00"/>
    <numFmt numFmtId="166" formatCode="0_);\(0\)"/>
    <numFmt numFmtId="167" formatCode="mm/dd/yy;@"/>
  </numFmts>
  <fonts count="110">
    <font>
      <sz val="10"/>
      <name val="Verdana"/>
    </font>
    <font>
      <sz val="11"/>
      <color theme="1"/>
      <name val="Calibri"/>
      <family val="2"/>
      <scheme val="minor"/>
    </font>
    <font>
      <sz val="8"/>
      <name val="Arial"/>
      <family val="2"/>
    </font>
    <font>
      <sz val="8"/>
      <name val="Verdana"/>
      <family val="2"/>
    </font>
    <font>
      <sz val="8"/>
      <name val="Myriad"/>
    </font>
    <font>
      <sz val="11"/>
      <color theme="0"/>
      <name val="Arial"/>
      <family val="2"/>
    </font>
    <font>
      <sz val="10"/>
      <name val="Times New Roman"/>
      <family val="1"/>
    </font>
    <font>
      <b/>
      <sz val="10"/>
      <name val="Times New Roman"/>
      <family val="1"/>
    </font>
    <font>
      <b/>
      <sz val="10"/>
      <color rgb="FFFF0000"/>
      <name val="Times New Roman"/>
      <family val="1"/>
    </font>
    <font>
      <u/>
      <sz val="10"/>
      <color theme="10"/>
      <name val="Verdana"/>
      <family val="2"/>
    </font>
    <font>
      <u/>
      <sz val="10"/>
      <color theme="11"/>
      <name val="Verdana"/>
      <family val="2"/>
    </font>
    <font>
      <b/>
      <sz val="12"/>
      <color rgb="FF295DA8"/>
      <name val="Myriad"/>
    </font>
    <font>
      <sz val="9.5"/>
      <name val="Verdana"/>
      <family val="2"/>
    </font>
    <font>
      <b/>
      <sz val="16"/>
      <color rgb="FF003A6F"/>
      <name val="Calibri"/>
      <family val="2"/>
    </font>
    <font>
      <sz val="12"/>
      <name val="Arial"/>
      <family val="2"/>
    </font>
    <font>
      <sz val="11"/>
      <color theme="0"/>
      <name val="Calibri"/>
      <family val="2"/>
      <scheme val="minor"/>
    </font>
    <font>
      <b/>
      <sz val="16"/>
      <color theme="4"/>
      <name val="Calibri"/>
      <family val="2"/>
      <scheme val="minor"/>
    </font>
    <font>
      <sz val="8"/>
      <name val="Calibri"/>
      <family val="2"/>
      <scheme val="minor"/>
    </font>
    <font>
      <sz val="9"/>
      <color theme="0"/>
      <name val="Calibri"/>
      <family val="2"/>
      <scheme val="minor"/>
    </font>
    <font>
      <sz val="12"/>
      <color theme="0"/>
      <name val="Calibri"/>
      <family val="2"/>
      <scheme val="minor"/>
    </font>
    <font>
      <sz val="10"/>
      <name val="Calibri"/>
      <family val="2"/>
      <scheme val="minor"/>
    </font>
    <font>
      <b/>
      <i/>
      <sz val="8"/>
      <color theme="1"/>
      <name val="Calibri"/>
      <family val="2"/>
      <scheme val="minor"/>
    </font>
    <font>
      <b/>
      <i/>
      <sz val="8"/>
      <color theme="8"/>
      <name val="Calibri"/>
      <family val="2"/>
      <scheme val="minor"/>
    </font>
    <font>
      <b/>
      <i/>
      <sz val="8"/>
      <name val="Calibri"/>
      <family val="2"/>
      <scheme val="minor"/>
    </font>
    <font>
      <sz val="8"/>
      <color theme="0"/>
      <name val="Calibri"/>
      <family val="2"/>
      <scheme val="minor"/>
    </font>
    <font>
      <b/>
      <sz val="9"/>
      <color theme="0"/>
      <name val="Calibri"/>
      <family val="2"/>
      <scheme val="minor"/>
    </font>
    <font>
      <i/>
      <sz val="7"/>
      <color theme="4"/>
      <name val="Calibri"/>
      <family val="2"/>
      <scheme val="minor"/>
    </font>
    <font>
      <sz val="7"/>
      <name val="Calibri"/>
      <family val="2"/>
      <scheme val="minor"/>
    </font>
    <font>
      <u/>
      <sz val="8"/>
      <name val="Calibri"/>
      <family val="2"/>
      <scheme val="minor"/>
    </font>
    <font>
      <sz val="9"/>
      <name val="Calibri"/>
      <family val="2"/>
      <scheme val="minor"/>
    </font>
    <font>
      <sz val="8"/>
      <color rgb="FFC00000"/>
      <name val="Calibri"/>
      <family val="2"/>
      <scheme val="minor"/>
    </font>
    <font>
      <sz val="8"/>
      <color rgb="FF92D050"/>
      <name val="Calibri"/>
      <family val="2"/>
      <scheme val="minor"/>
    </font>
    <font>
      <b/>
      <sz val="7"/>
      <color theme="0"/>
      <name val="Calibri"/>
      <family val="2"/>
      <scheme val="minor"/>
    </font>
    <font>
      <sz val="9"/>
      <color rgb="FFC00000"/>
      <name val="Calibri"/>
      <family val="2"/>
      <scheme val="minor"/>
    </font>
    <font>
      <sz val="9"/>
      <color theme="8"/>
      <name val="Calibri"/>
      <family val="2"/>
      <scheme val="minor"/>
    </font>
    <font>
      <sz val="10"/>
      <color theme="8"/>
      <name val="Calibri"/>
      <family val="2"/>
      <scheme val="minor"/>
    </font>
    <font>
      <b/>
      <sz val="10"/>
      <name val="Calibri"/>
      <family val="2"/>
      <scheme val="minor"/>
    </font>
    <font>
      <sz val="6"/>
      <name val="Calibri"/>
      <family val="2"/>
      <scheme val="minor"/>
    </font>
    <font>
      <b/>
      <sz val="7"/>
      <name val="Calibri"/>
      <family val="2"/>
      <scheme val="minor"/>
    </font>
    <font>
      <b/>
      <sz val="8"/>
      <name val="Calibri"/>
      <family val="2"/>
      <scheme val="minor"/>
    </font>
    <font>
      <sz val="7.5"/>
      <name val="Calibri"/>
      <family val="2"/>
      <scheme val="minor"/>
    </font>
    <font>
      <sz val="11"/>
      <name val="Calibri"/>
      <family val="2"/>
      <scheme val="minor"/>
    </font>
    <font>
      <b/>
      <sz val="12"/>
      <color rgb="FFC00000"/>
      <name val="Calibri"/>
      <family val="2"/>
      <scheme val="minor"/>
    </font>
    <font>
      <b/>
      <sz val="8"/>
      <color rgb="FFC00000"/>
      <name val="Calibri"/>
      <family val="2"/>
      <scheme val="minor"/>
    </font>
    <font>
      <b/>
      <sz val="11"/>
      <color rgb="FFC00000"/>
      <name val="Calibri"/>
      <family val="2"/>
      <scheme val="minor"/>
    </font>
    <font>
      <b/>
      <sz val="10"/>
      <color rgb="FFC00000"/>
      <name val="Calibri"/>
      <family val="2"/>
      <scheme val="minor"/>
    </font>
    <font>
      <sz val="14"/>
      <color rgb="FFFFFFFF"/>
      <name val="Calibri"/>
      <family val="2"/>
      <scheme val="minor"/>
    </font>
    <font>
      <i/>
      <sz val="12"/>
      <color rgb="FFF79646"/>
      <name val="Calibri"/>
      <family val="2"/>
      <scheme val="minor"/>
    </font>
    <font>
      <sz val="11"/>
      <color rgb="FF295DA8"/>
      <name val="Calibri"/>
      <family val="2"/>
      <scheme val="minor"/>
    </font>
    <font>
      <sz val="12"/>
      <name val="Calibri"/>
      <family val="2"/>
      <scheme val="minor"/>
    </font>
    <font>
      <sz val="10"/>
      <name val="Verdana"/>
      <family val="2"/>
    </font>
    <font>
      <sz val="9"/>
      <name val="Arial"/>
      <family val="2"/>
    </font>
    <font>
      <sz val="9"/>
      <name val="Verdana"/>
      <family val="2"/>
    </font>
    <font>
      <b/>
      <sz val="9"/>
      <name val="Calibri"/>
      <family val="2"/>
      <scheme val="minor"/>
    </font>
    <font>
      <b/>
      <sz val="14"/>
      <color theme="4"/>
      <name val="Calibri"/>
      <family val="2"/>
      <scheme val="minor"/>
    </font>
    <font>
      <sz val="16"/>
      <name val="Verdana"/>
      <family val="2"/>
    </font>
    <font>
      <sz val="16"/>
      <color theme="4"/>
      <name val="Calibri"/>
      <family val="2"/>
      <scheme val="minor"/>
    </font>
    <font>
      <sz val="16"/>
      <color theme="4"/>
      <name val="Verdana"/>
      <family val="2"/>
    </font>
    <font>
      <sz val="8"/>
      <color theme="5"/>
      <name val="Calibri"/>
      <family val="2"/>
      <scheme val="minor"/>
    </font>
    <font>
      <sz val="8"/>
      <color theme="5"/>
      <name val="Verdana"/>
      <family val="2"/>
    </font>
    <font>
      <sz val="7.5"/>
      <color theme="4"/>
      <name val="Calibri"/>
      <family val="2"/>
      <scheme val="minor"/>
    </font>
    <font>
      <sz val="7.5"/>
      <name val="Verdana"/>
      <family val="2"/>
    </font>
    <font>
      <sz val="7.5"/>
      <color theme="1"/>
      <name val="Calibri"/>
      <family val="2"/>
      <scheme val="minor"/>
    </font>
    <font>
      <sz val="14"/>
      <color theme="4"/>
      <name val="Calibri"/>
      <family val="2"/>
      <scheme val="minor"/>
    </font>
    <font>
      <sz val="10"/>
      <name val="Arial"/>
      <family val="2"/>
    </font>
    <font>
      <sz val="10"/>
      <color theme="0"/>
      <name val="Calibri"/>
      <family val="2"/>
      <scheme val="minor"/>
    </font>
    <font>
      <u/>
      <sz val="10"/>
      <color theme="10"/>
      <name val="Arial"/>
      <family val="2"/>
    </font>
    <font>
      <sz val="10"/>
      <color theme="1"/>
      <name val="Calibri"/>
      <family val="2"/>
      <scheme val="minor"/>
    </font>
    <font>
      <u/>
      <sz val="10"/>
      <color theme="10"/>
      <name val="Calibri"/>
      <family val="2"/>
      <scheme val="minor"/>
    </font>
    <font>
      <b/>
      <sz val="10"/>
      <color theme="1"/>
      <name val="Calibri"/>
      <family val="2"/>
      <scheme val="minor"/>
    </font>
    <font>
      <b/>
      <sz val="10"/>
      <color theme="0"/>
      <name val="Calibri"/>
      <family val="2"/>
      <scheme val="minor"/>
    </font>
    <font>
      <sz val="8"/>
      <color theme="4"/>
      <name val="Calibri"/>
      <family val="2"/>
      <scheme val="minor"/>
    </font>
    <font>
      <sz val="10"/>
      <color rgb="FFC00000"/>
      <name val="Calibri"/>
      <family val="2"/>
      <scheme val="minor"/>
    </font>
    <font>
      <sz val="10"/>
      <color rgb="FFC00000"/>
      <name val="Verdana"/>
      <family val="2"/>
    </font>
    <font>
      <sz val="14"/>
      <color theme="10"/>
      <name val="Calibri"/>
      <family val="2"/>
      <scheme val="minor"/>
    </font>
    <font>
      <u/>
      <sz val="10"/>
      <name val="Calibri"/>
      <family val="2"/>
      <scheme val="minor"/>
    </font>
    <font>
      <b/>
      <sz val="10"/>
      <color theme="8"/>
      <name val="Calibri"/>
      <family val="2"/>
      <scheme val="minor"/>
    </font>
    <font>
      <b/>
      <sz val="12"/>
      <color theme="8"/>
      <name val="Calibri"/>
      <family val="2"/>
      <scheme val="minor"/>
    </font>
    <font>
      <sz val="12"/>
      <name val="Verdana"/>
      <family val="2"/>
    </font>
    <font>
      <sz val="9"/>
      <color theme="4"/>
      <name val="Calibri"/>
      <family val="2"/>
      <scheme val="minor"/>
    </font>
    <font>
      <sz val="12"/>
      <color theme="4"/>
      <name val="Calibri"/>
      <family val="2"/>
      <scheme val="minor"/>
    </font>
    <font>
      <b/>
      <sz val="10"/>
      <color rgb="FF75A535"/>
      <name val="Verdana"/>
      <family val="2"/>
    </font>
    <font>
      <b/>
      <sz val="10"/>
      <color rgb="FFC00000"/>
      <name val="Verdana"/>
      <family val="2"/>
    </font>
    <font>
      <b/>
      <i/>
      <sz val="12"/>
      <color theme="8"/>
      <name val="Calibri"/>
      <family val="2"/>
      <scheme val="minor"/>
    </font>
    <font>
      <b/>
      <i/>
      <sz val="12"/>
      <color theme="8"/>
      <name val="Verdana"/>
      <family val="2"/>
    </font>
    <font>
      <sz val="10"/>
      <color rgb="FF75A535"/>
      <name val="Calibri"/>
      <family val="2"/>
      <scheme val="minor"/>
    </font>
    <font>
      <i/>
      <sz val="10"/>
      <color theme="4"/>
      <name val="Calibri"/>
      <family val="2"/>
      <scheme val="minor"/>
    </font>
    <font>
      <b/>
      <sz val="10"/>
      <color rgb="FF75A535"/>
      <name val="Calibri"/>
      <family val="2"/>
      <scheme val="minor"/>
    </font>
    <font>
      <b/>
      <sz val="10"/>
      <name val="Verdana"/>
      <family val="2"/>
    </font>
    <font>
      <u/>
      <sz val="12"/>
      <color theme="10"/>
      <name val="Calibri"/>
      <family val="2"/>
      <scheme val="minor"/>
    </font>
    <font>
      <b/>
      <sz val="14"/>
      <color theme="8"/>
      <name val="Calibri"/>
      <family val="2"/>
      <scheme val="minor"/>
    </font>
    <font>
      <b/>
      <sz val="11"/>
      <color rgb="FF295DA8"/>
      <name val="Calibri"/>
      <family val="2"/>
      <scheme val="minor"/>
    </font>
    <font>
      <sz val="9.5"/>
      <color theme="0"/>
      <name val="Calibri"/>
      <family val="2"/>
      <scheme val="minor"/>
    </font>
    <font>
      <u/>
      <sz val="10"/>
      <color theme="4"/>
      <name val="Verdana"/>
      <family val="2"/>
    </font>
    <font>
      <sz val="10"/>
      <color theme="1"/>
      <name val="Verdana"/>
      <family val="2"/>
    </font>
    <font>
      <b/>
      <sz val="10"/>
      <color theme="7"/>
      <name val="Calibri"/>
      <family val="2"/>
      <scheme val="minor"/>
    </font>
    <font>
      <sz val="10"/>
      <color theme="7"/>
      <name val="Calibri"/>
      <family val="2"/>
      <scheme val="minor"/>
    </font>
    <font>
      <b/>
      <i/>
      <sz val="10"/>
      <color rgb="FFC00000"/>
      <name val="Calibri"/>
      <family val="2"/>
      <scheme val="minor"/>
    </font>
    <font>
      <sz val="14"/>
      <name val="Calibri"/>
      <family val="2"/>
      <scheme val="minor"/>
    </font>
    <font>
      <b/>
      <sz val="14"/>
      <name val="Calibri"/>
      <family val="2"/>
      <scheme val="minor"/>
    </font>
    <font>
      <b/>
      <sz val="10"/>
      <color theme="0"/>
      <name val="Verdana"/>
      <family val="2"/>
    </font>
    <font>
      <sz val="11"/>
      <color theme="4"/>
      <name val="Calibri"/>
      <family val="2"/>
      <scheme val="minor"/>
    </font>
    <font>
      <b/>
      <i/>
      <sz val="12"/>
      <color rgb="FFF79646"/>
      <name val="Calibri"/>
      <family val="2"/>
      <scheme val="minor"/>
    </font>
    <font>
      <b/>
      <sz val="7"/>
      <name val="Calibri"/>
      <family val="2"/>
    </font>
    <font>
      <b/>
      <sz val="8"/>
      <name val="Verdana"/>
      <family val="2"/>
    </font>
    <font>
      <sz val="10"/>
      <color theme="5"/>
      <name val="Calibri"/>
      <family val="2"/>
      <scheme val="minor"/>
    </font>
    <font>
      <sz val="7"/>
      <name val="Verdana"/>
      <family val="2"/>
    </font>
    <font>
      <sz val="10"/>
      <color theme="5"/>
      <name val="Verdana"/>
      <family val="2"/>
    </font>
    <font>
      <u/>
      <sz val="8"/>
      <color theme="4"/>
      <name val="Calibri"/>
      <family val="2"/>
      <scheme val="minor"/>
    </font>
    <font>
      <u/>
      <sz val="8"/>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8"/>
        <bgColor indexed="64"/>
      </patternFill>
    </fill>
    <fill>
      <patternFill patternType="solid">
        <fgColor theme="4"/>
        <bgColor indexed="64"/>
      </patternFill>
    </fill>
    <fill>
      <patternFill patternType="solid">
        <fgColor rgb="FF595959"/>
        <bgColor indexed="64"/>
      </patternFill>
    </fill>
    <fill>
      <patternFill patternType="solid">
        <fgColor rgb="FF4F81BD"/>
        <bgColor indexed="64"/>
      </patternFill>
    </fill>
    <fill>
      <patternFill patternType="solid">
        <fgColor rgb="FFC6D9F1"/>
        <bgColor indexed="64"/>
      </patternFill>
    </fill>
    <fill>
      <patternFill patternType="solid">
        <fgColor rgb="FF7030A0"/>
        <bgColor indexed="64"/>
      </patternFill>
    </fill>
    <fill>
      <patternFill patternType="solid">
        <fgColor indexed="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92D050"/>
        <bgColor indexed="64"/>
      </patternFill>
    </fill>
    <fill>
      <patternFill patternType="solid">
        <fgColor theme="7"/>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C000"/>
        <bgColor indexed="64"/>
      </patternFill>
    </fill>
  </fills>
  <borders count="80">
    <border>
      <left/>
      <right/>
      <top/>
      <bottom/>
      <diagonal/>
    </border>
    <border>
      <left/>
      <right/>
      <top/>
      <bottom style="thin">
        <color indexed="23"/>
      </bottom>
      <diagonal/>
    </border>
    <border>
      <left style="thin">
        <color auto="1"/>
      </left>
      <right/>
      <top/>
      <bottom/>
      <diagonal/>
    </border>
    <border>
      <left/>
      <right/>
      <top/>
      <bottom style="thick">
        <color auto="1"/>
      </bottom>
      <diagonal/>
    </border>
    <border>
      <left/>
      <right style="thin">
        <color indexed="23"/>
      </right>
      <top style="thin">
        <color auto="1"/>
      </top>
      <bottom style="thin">
        <color indexed="23"/>
      </bottom>
      <diagonal/>
    </border>
    <border>
      <left style="thin">
        <color rgb="FF808080"/>
      </left>
      <right/>
      <top style="thin">
        <color indexed="23"/>
      </top>
      <bottom style="thin">
        <color indexed="23"/>
      </bottom>
      <diagonal/>
    </border>
    <border>
      <left style="thin">
        <color indexed="23"/>
      </left>
      <right/>
      <top style="thin">
        <color auto="1"/>
      </top>
      <bottom style="thin">
        <color indexed="23"/>
      </bottom>
      <diagonal/>
    </border>
    <border>
      <left/>
      <right style="thin">
        <color indexed="23"/>
      </right>
      <top/>
      <bottom style="thin">
        <color indexed="23"/>
      </bottom>
      <diagonal/>
    </border>
    <border>
      <left/>
      <right/>
      <top style="thin">
        <color auto="1"/>
      </top>
      <bottom/>
      <diagonal/>
    </border>
    <border>
      <left/>
      <right/>
      <top/>
      <bottom style="thin">
        <color auto="1"/>
      </bottom>
      <diagonal/>
    </border>
    <border>
      <left/>
      <right style="thin">
        <color auto="1"/>
      </right>
      <top style="thin">
        <color auto="1"/>
      </top>
      <bottom style="thin">
        <color indexed="23"/>
      </bottom>
      <diagonal/>
    </border>
    <border>
      <left/>
      <right style="thin">
        <color auto="1"/>
      </right>
      <top/>
      <bottom style="thin">
        <color indexed="23"/>
      </bottom>
      <diagonal/>
    </border>
    <border>
      <left/>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23"/>
      </top>
      <bottom style="thin">
        <color indexed="23"/>
      </bottom>
      <diagonal/>
    </border>
    <border>
      <left style="thin">
        <color indexed="64"/>
      </left>
      <right/>
      <top style="thin">
        <color indexed="23"/>
      </top>
      <bottom style="thin">
        <color indexed="23"/>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auto="1"/>
      </right>
      <top/>
      <bottom/>
      <diagonal/>
    </border>
    <border>
      <left/>
      <right/>
      <top style="thin">
        <color indexed="23"/>
      </top>
      <bottom/>
      <diagonal/>
    </border>
    <border>
      <left style="thin">
        <color rgb="FF808080"/>
      </left>
      <right/>
      <top/>
      <bottom style="thin">
        <color indexed="23"/>
      </bottom>
      <diagonal/>
    </border>
    <border>
      <left style="thin">
        <color rgb="FF808080"/>
      </left>
      <right/>
      <top style="thin">
        <color indexed="23"/>
      </top>
      <bottom style="thin">
        <color indexed="23"/>
      </bottom>
      <diagonal/>
    </border>
    <border>
      <left style="thin">
        <color indexed="64"/>
      </left>
      <right style="thin">
        <color auto="1"/>
      </right>
      <top style="thin">
        <color indexed="23"/>
      </top>
      <bottom style="thin">
        <color indexed="23"/>
      </bottom>
      <diagonal/>
    </border>
    <border>
      <left style="thin">
        <color indexed="64"/>
      </left>
      <right/>
      <top style="thin">
        <color indexed="23"/>
      </top>
      <bottom style="thin">
        <color indexed="23"/>
      </bottom>
      <diagonal/>
    </border>
    <border>
      <left/>
      <right style="thin">
        <color auto="1"/>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rgb="FF808080"/>
      </left>
      <right/>
      <top style="thin">
        <color indexed="23"/>
      </top>
      <bottom/>
      <diagonal/>
    </border>
    <border>
      <left/>
      <right/>
      <top style="thin">
        <color indexed="23"/>
      </top>
      <bottom/>
      <diagonal/>
    </border>
    <border>
      <left/>
      <right style="thin">
        <color auto="1"/>
      </right>
      <top style="thin">
        <color indexed="23"/>
      </top>
      <bottom/>
      <diagonal/>
    </border>
    <border>
      <left style="thin">
        <color auto="1"/>
      </left>
      <right/>
      <top/>
      <bottom style="thin">
        <color indexed="64"/>
      </bottom>
      <diagonal/>
    </border>
    <border>
      <left/>
      <right/>
      <top style="thin">
        <color indexed="23"/>
      </top>
      <bottom style="thin">
        <color indexed="64"/>
      </bottom>
      <diagonal/>
    </border>
    <border>
      <left/>
      <right style="thin">
        <color auto="1"/>
      </right>
      <top style="thin">
        <color indexed="23"/>
      </top>
      <bottom style="thin">
        <color indexed="64"/>
      </bottom>
      <diagonal/>
    </border>
    <border>
      <left/>
      <right style="thin">
        <color indexed="64"/>
      </right>
      <top style="thin">
        <color auto="1"/>
      </top>
      <bottom style="thin">
        <color indexed="23"/>
      </bottom>
      <diagonal/>
    </border>
    <border>
      <left/>
      <right style="thin">
        <color indexed="64"/>
      </right>
      <top/>
      <bottom style="thin">
        <color indexed="23"/>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808080"/>
      </left>
      <right/>
      <top style="thin">
        <color indexed="23"/>
      </top>
      <bottom/>
      <diagonal/>
    </border>
    <border>
      <left/>
      <right/>
      <top style="thin">
        <color indexed="23"/>
      </top>
      <bottom/>
      <diagonal/>
    </border>
    <border>
      <left/>
      <right style="thin">
        <color auto="1"/>
      </right>
      <top style="thin">
        <color indexed="23"/>
      </top>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23"/>
      </top>
      <bottom/>
      <diagonal/>
    </border>
    <border>
      <left style="thin">
        <color indexed="23"/>
      </left>
      <right/>
      <top style="thin">
        <color indexed="23"/>
      </top>
      <bottom/>
      <diagonal/>
    </border>
    <border>
      <left style="thin">
        <color rgb="FF808080"/>
      </left>
      <right style="thin">
        <color indexed="64"/>
      </right>
      <top style="thin">
        <color indexed="23"/>
      </top>
      <bottom/>
      <diagonal/>
    </border>
    <border>
      <left style="thin">
        <color rgb="FF808080"/>
      </left>
      <right style="thin">
        <color indexed="64"/>
      </right>
      <top/>
      <bottom style="thin">
        <color indexed="23"/>
      </bottom>
      <diagonal/>
    </border>
    <border>
      <left style="thin">
        <color indexed="64"/>
      </left>
      <right style="thin">
        <color indexed="23"/>
      </right>
      <top style="thin">
        <color indexed="23"/>
      </top>
      <bottom/>
      <diagonal/>
    </border>
    <border>
      <left style="thin">
        <color indexed="64"/>
      </left>
      <right style="thin">
        <color indexed="23"/>
      </right>
      <top/>
      <bottom/>
      <diagonal/>
    </border>
    <border>
      <left style="thin">
        <color indexed="64"/>
      </left>
      <right style="thin">
        <color indexed="23"/>
      </right>
      <top/>
      <bottom style="thin">
        <color indexed="23"/>
      </bottom>
      <diagonal/>
    </border>
    <border>
      <left style="thin">
        <color indexed="23"/>
      </left>
      <right/>
      <top/>
      <bottom/>
      <diagonal/>
    </border>
    <border>
      <left style="thin">
        <color indexed="23"/>
      </left>
      <right/>
      <top/>
      <bottom style="thin">
        <color indexed="23"/>
      </bottom>
      <diagonal/>
    </border>
    <border>
      <left/>
      <right/>
      <top/>
      <bottom style="thin">
        <color indexed="64"/>
      </bottom>
      <diagonal/>
    </border>
    <border>
      <left/>
      <right/>
      <top style="thin">
        <color auto="1"/>
      </top>
      <bottom/>
      <diagonal/>
    </border>
    <border>
      <left style="thin">
        <color rgb="FF808080"/>
      </left>
      <right/>
      <top style="thin">
        <color indexed="23"/>
      </top>
      <bottom style="thin">
        <color indexed="64"/>
      </bottom>
      <diagonal/>
    </border>
    <border>
      <left style="thin">
        <color indexed="64"/>
      </left>
      <right/>
      <top/>
      <bottom style="thin">
        <color indexed="23"/>
      </bottom>
      <diagonal/>
    </border>
    <border>
      <left/>
      <right style="thin">
        <color indexed="23"/>
      </right>
      <top style="thin">
        <color indexed="23"/>
      </top>
      <bottom/>
      <diagonal/>
    </border>
    <border>
      <left style="thin">
        <color indexed="23"/>
      </left>
      <right style="thin">
        <color indexed="64"/>
      </right>
      <top style="thin">
        <color indexed="23"/>
      </top>
      <bottom/>
      <diagonal/>
    </border>
    <border>
      <left style="thin">
        <color indexed="23"/>
      </left>
      <right style="thin">
        <color indexed="64"/>
      </right>
      <top/>
      <bottom style="thin">
        <color indexed="23"/>
      </bottom>
      <diagonal/>
    </border>
    <border>
      <left style="thin">
        <color indexed="23"/>
      </left>
      <right style="thin">
        <color indexed="23"/>
      </right>
      <top style="thin">
        <color indexed="23"/>
      </top>
      <bottom/>
      <diagonal/>
    </border>
    <border>
      <left/>
      <right style="thin">
        <color auto="1"/>
      </right>
      <top/>
      <bottom style="thin">
        <color auto="1"/>
      </bottom>
      <diagonal/>
    </border>
    <border>
      <left/>
      <right style="thin">
        <color indexed="64"/>
      </right>
      <top style="thin">
        <color indexed="23"/>
      </top>
      <bottom/>
      <diagonal/>
    </border>
    <border>
      <left/>
      <right style="thin">
        <color indexed="23"/>
      </right>
      <top style="thin">
        <color auto="1"/>
      </top>
      <bottom style="thin">
        <color indexed="23"/>
      </bottom>
      <diagonal/>
    </border>
  </borders>
  <cellStyleXfs count="4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0" fillId="0" borderId="0"/>
    <xf numFmtId="0" fontId="64" fillId="0" borderId="0"/>
    <xf numFmtId="44" fontId="64" fillId="0" borderId="0" applyFont="0" applyFill="0" applyBorder="0" applyAlignment="0" applyProtection="0"/>
    <xf numFmtId="44" fontId="5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64" fillId="0" borderId="0"/>
    <xf numFmtId="0" fontId="50"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50" fillId="0" borderId="0"/>
    <xf numFmtId="0" fontId="50" fillId="0" borderId="0"/>
    <xf numFmtId="0" fontId="1" fillId="0" borderId="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5">
    <xf numFmtId="0" fontId="0" fillId="0" borderId="0" xfId="0"/>
    <xf numFmtId="0" fontId="2" fillId="0" borderId="0" xfId="0" applyFont="1" applyAlignment="1">
      <alignment vertical="center"/>
    </xf>
    <xf numFmtId="0" fontId="2" fillId="0" borderId="0" xfId="0" applyFont="1"/>
    <xf numFmtId="0" fontId="4" fillId="0" borderId="0" xfId="0" applyFont="1" applyAlignment="1">
      <alignment vertical="center"/>
    </xf>
    <xf numFmtId="0" fontId="6" fillId="0" borderId="0" xfId="0" applyFont="1"/>
    <xf numFmtId="0" fontId="7" fillId="0" borderId="0" xfId="0" applyFont="1"/>
    <xf numFmtId="0" fontId="7" fillId="0" borderId="0" xfId="0" applyFont="1" applyAlignment="1">
      <alignment horizontal="center"/>
    </xf>
    <xf numFmtId="0" fontId="6" fillId="0" borderId="0" xfId="0" applyFont="1" applyAlignment="1">
      <alignment horizontal="center"/>
    </xf>
    <xf numFmtId="0" fontId="6" fillId="0" borderId="9" xfId="0" applyFont="1" applyBorder="1"/>
    <xf numFmtId="0" fontId="7" fillId="0" borderId="9" xfId="0" applyFont="1" applyBorder="1" applyAlignment="1">
      <alignment horizontal="center"/>
    </xf>
    <xf numFmtId="0" fontId="8" fillId="0" borderId="0" xfId="0" quotePrefix="1" applyFont="1" applyAlignment="1">
      <alignment horizontal="left"/>
    </xf>
    <xf numFmtId="0" fontId="2" fillId="2" borderId="0" xfId="0" applyFont="1" applyFill="1" applyAlignment="1">
      <alignment vertical="center"/>
    </xf>
    <xf numFmtId="0" fontId="0" fillId="0" borderId="0" xfId="0" applyProtection="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3" fillId="0" borderId="0" xfId="0" applyFont="1" applyAlignment="1" applyProtection="1">
      <alignment horizontal="right"/>
      <protection hidden="1"/>
    </xf>
    <xf numFmtId="0" fontId="0" fillId="0" borderId="0" xfId="0" applyAlignment="1" applyProtection="1">
      <alignment horizontal="left"/>
      <protection hidden="1"/>
    </xf>
    <xf numFmtId="0" fontId="12" fillId="0" borderId="0" xfId="0" applyFont="1" applyAlignment="1" applyProtection="1">
      <alignment vertical="center"/>
      <protection hidden="1"/>
    </xf>
    <xf numFmtId="0" fontId="2" fillId="0" borderId="2" xfId="0" applyFont="1" applyBorder="1" applyAlignment="1">
      <alignment vertical="center"/>
    </xf>
    <xf numFmtId="0" fontId="13" fillId="0" borderId="0" xfId="0" applyFont="1" applyAlignment="1" applyProtection="1">
      <alignment horizontal="left" vertical="center"/>
      <protection hidden="1"/>
    </xf>
    <xf numFmtId="0" fontId="14" fillId="8" borderId="19" xfId="0" applyFont="1" applyFill="1" applyBorder="1" applyAlignment="1">
      <alignment vertical="center" wrapText="1"/>
    </xf>
    <xf numFmtId="0" fontId="14" fillId="8" borderId="19" xfId="0" applyFont="1" applyFill="1" applyBorder="1" applyAlignment="1">
      <alignment vertical="top" wrapText="1"/>
    </xf>
    <xf numFmtId="0" fontId="14" fillId="8" borderId="15" xfId="0" applyFont="1" applyFill="1" applyBorder="1" applyAlignment="1">
      <alignment vertical="center" wrapText="1"/>
    </xf>
    <xf numFmtId="0" fontId="2" fillId="0" borderId="27" xfId="0" applyFont="1" applyBorder="1" applyAlignment="1">
      <alignment vertical="center"/>
    </xf>
    <xf numFmtId="0" fontId="4" fillId="0" borderId="27" xfId="0" applyFont="1" applyBorder="1" applyAlignment="1">
      <alignment vertical="center"/>
    </xf>
    <xf numFmtId="0" fontId="0" fillId="0" borderId="27" xfId="0" applyBorder="1"/>
    <xf numFmtId="40" fontId="2" fillId="0" borderId="0" xfId="0" applyNumberFormat="1" applyFont="1" applyProtection="1">
      <protection hidden="1"/>
    </xf>
    <xf numFmtId="0" fontId="5" fillId="0" borderId="0" xfId="0" applyFont="1" applyAlignment="1" applyProtection="1">
      <alignment horizontal="left" vertical="center"/>
      <protection hidden="1"/>
    </xf>
    <xf numFmtId="0" fontId="17" fillId="0" borderId="0" xfId="0" applyFont="1" applyAlignment="1">
      <alignment vertical="center"/>
    </xf>
    <xf numFmtId="0" fontId="17" fillId="0" borderId="0" xfId="0" applyFont="1" applyAlignment="1" applyProtection="1">
      <alignment vertical="center"/>
      <protection hidden="1"/>
    </xf>
    <xf numFmtId="40" fontId="17" fillId="0" borderId="0" xfId="0" applyNumberFormat="1" applyFont="1" applyProtection="1">
      <protection hidden="1"/>
    </xf>
    <xf numFmtId="0" fontId="17" fillId="0" borderId="0" xfId="0" applyFont="1"/>
    <xf numFmtId="0" fontId="15" fillId="0" borderId="0" xfId="0" applyFont="1" applyAlignment="1" applyProtection="1">
      <alignment horizontal="left" vertical="center"/>
      <protection hidden="1"/>
    </xf>
    <xf numFmtId="0" fontId="21" fillId="2" borderId="0" xfId="0" applyFont="1" applyFill="1" applyAlignment="1" applyProtection="1">
      <alignment horizontal="center" vertical="center"/>
      <protection hidden="1"/>
    </xf>
    <xf numFmtId="0" fontId="17" fillId="2" borderId="0" xfId="0" applyFont="1" applyFill="1" applyAlignment="1">
      <alignment vertical="center"/>
    </xf>
    <xf numFmtId="0" fontId="22" fillId="0" borderId="0" xfId="0" applyFont="1" applyAlignment="1" applyProtection="1">
      <alignment horizontal="center" vertical="center"/>
      <protection hidden="1"/>
    </xf>
    <xf numFmtId="1" fontId="18" fillId="2" borderId="0" xfId="0" applyNumberFormat="1" applyFont="1" applyFill="1" applyAlignment="1" applyProtection="1">
      <alignment horizontal="center" vertical="center"/>
      <protection hidden="1"/>
    </xf>
    <xf numFmtId="164" fontId="17" fillId="0" borderId="0" xfId="0" applyNumberFormat="1" applyFont="1" applyAlignment="1" applyProtection="1">
      <alignment vertical="center"/>
      <protection hidden="1"/>
    </xf>
    <xf numFmtId="0" fontId="28" fillId="0" borderId="0" xfId="0" applyFont="1" applyAlignment="1">
      <alignment vertical="center"/>
    </xf>
    <xf numFmtId="10" fontId="30" fillId="0" borderId="0" xfId="0" applyNumberFormat="1" applyFont="1" applyAlignment="1">
      <alignment horizontal="center" vertical="center"/>
    </xf>
    <xf numFmtId="10" fontId="31" fillId="0" borderId="0" xfId="0" applyNumberFormat="1" applyFont="1" applyAlignment="1">
      <alignment horizontal="center" vertical="center"/>
    </xf>
    <xf numFmtId="0" fontId="27" fillId="0" borderId="18"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6" fillId="0" borderId="0" xfId="0" applyFont="1" applyAlignment="1" applyProtection="1">
      <alignment horizontal="right" vertical="center"/>
      <protection hidden="1"/>
    </xf>
    <xf numFmtId="8" fontId="36" fillId="0" borderId="0" xfId="0" applyNumberFormat="1" applyFont="1" applyAlignment="1" applyProtection="1">
      <alignment vertical="center"/>
      <protection hidden="1"/>
    </xf>
    <xf numFmtId="40" fontId="36" fillId="0" borderId="0" xfId="0" applyNumberFormat="1" applyFont="1" applyAlignment="1" applyProtection="1">
      <alignment vertical="center"/>
      <protection hidden="1"/>
    </xf>
    <xf numFmtId="0" fontId="37" fillId="0" borderId="0" xfId="0" applyFont="1" applyAlignment="1" applyProtection="1">
      <alignment horizontal="left" vertical="center"/>
      <protection hidden="1"/>
    </xf>
    <xf numFmtId="0" fontId="38" fillId="0" borderId="0" xfId="0" applyFont="1" applyAlignment="1" applyProtection="1">
      <alignment horizontal="right" vertical="center"/>
      <protection hidden="1"/>
    </xf>
    <xf numFmtId="4" fontId="39" fillId="0" borderId="0" xfId="0" applyNumberFormat="1" applyFont="1" applyAlignment="1" applyProtection="1">
      <alignment vertical="center"/>
      <protection hidden="1"/>
    </xf>
    <xf numFmtId="0" fontId="37" fillId="0" borderId="0" xfId="0" applyFont="1" applyAlignment="1" applyProtection="1">
      <alignment horizontal="left" vertical="center" indent="1"/>
      <protection hidden="1"/>
    </xf>
    <xf numFmtId="0" fontId="20" fillId="0" borderId="0" xfId="0" applyFont="1"/>
    <xf numFmtId="0" fontId="17" fillId="0" borderId="0" xfId="0" applyFont="1" applyAlignment="1" applyProtection="1">
      <alignment vertical="center" wrapText="1"/>
      <protection hidden="1"/>
    </xf>
    <xf numFmtId="0" fontId="20" fillId="0" borderId="0" xfId="0" applyFont="1" applyProtection="1">
      <protection hidden="1"/>
    </xf>
    <xf numFmtId="0" fontId="41" fillId="0" borderId="16" xfId="0" applyFont="1" applyBorder="1" applyAlignment="1" applyProtection="1">
      <alignment vertical="center" wrapText="1"/>
      <protection hidden="1"/>
    </xf>
    <xf numFmtId="166" fontId="41" fillId="0" borderId="16" xfId="0" applyNumberFormat="1" applyFont="1" applyBorder="1" applyAlignment="1" applyProtection="1">
      <alignment vertical="center" wrapText="1"/>
      <protection hidden="1"/>
    </xf>
    <xf numFmtId="2" fontId="17" fillId="0" borderId="16" xfId="0" applyNumberFormat="1" applyFont="1" applyBorder="1" applyAlignment="1" applyProtection="1">
      <alignment vertical="center" wrapText="1"/>
      <protection hidden="1"/>
    </xf>
    <xf numFmtId="2" fontId="17" fillId="0" borderId="16" xfId="0" applyNumberFormat="1" applyFont="1" applyBorder="1" applyAlignment="1" applyProtection="1">
      <alignment horizontal="right" vertical="center" wrapText="1"/>
      <protection hidden="1"/>
    </xf>
    <xf numFmtId="2" fontId="17" fillId="6" borderId="16" xfId="0" applyNumberFormat="1" applyFont="1" applyFill="1" applyBorder="1" applyAlignment="1" applyProtection="1">
      <alignment vertical="center" wrapText="1"/>
      <protection hidden="1"/>
    </xf>
    <xf numFmtId="2" fontId="17" fillId="0" borderId="16" xfId="0" applyNumberFormat="1"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17" fillId="0" borderId="16" xfId="0" applyFont="1" applyBorder="1" applyAlignment="1" applyProtection="1">
      <alignment vertical="center" wrapText="1"/>
      <protection hidden="1"/>
    </xf>
    <xf numFmtId="0" fontId="42" fillId="0" borderId="0" xfId="0" applyFont="1" applyAlignment="1" applyProtection="1">
      <alignment vertical="center"/>
      <protection hidden="1"/>
    </xf>
    <xf numFmtId="0" fontId="42" fillId="0" borderId="13" xfId="0" applyFont="1" applyBorder="1" applyAlignment="1" applyProtection="1">
      <alignment horizontal="center" vertical="center" wrapText="1"/>
      <protection hidden="1"/>
    </xf>
    <xf numFmtId="0" fontId="42" fillId="0" borderId="15"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44" fillId="0" borderId="0" xfId="0" applyFont="1" applyAlignment="1" applyProtection="1">
      <alignment vertical="center"/>
      <protection hidden="1"/>
    </xf>
    <xf numFmtId="16" fontId="43" fillId="0" borderId="15" xfId="0" applyNumberFormat="1" applyFont="1" applyBorder="1" applyAlignment="1" applyProtection="1">
      <alignment horizontal="center" vertical="center" wrapText="1"/>
      <protection hidden="1"/>
    </xf>
    <xf numFmtId="0" fontId="45" fillId="0" borderId="0" xfId="0" applyFont="1" applyAlignment="1" applyProtection="1">
      <alignment vertical="center"/>
      <protection hidden="1"/>
    </xf>
    <xf numFmtId="0" fontId="27" fillId="0" borderId="0" xfId="0" applyFont="1"/>
    <xf numFmtId="0" fontId="49" fillId="8" borderId="13" xfId="0" applyFont="1" applyFill="1" applyBorder="1" applyAlignment="1">
      <alignment vertical="center" wrapText="1"/>
    </xf>
    <xf numFmtId="0" fontId="49" fillId="8" borderId="15" xfId="0" applyFont="1" applyFill="1" applyBorder="1" applyAlignment="1">
      <alignment vertical="center" wrapText="1"/>
    </xf>
    <xf numFmtId="0" fontId="11" fillId="0" borderId="0" xfId="0" applyFont="1" applyAlignment="1" applyProtection="1">
      <alignment horizontal="left" vertical="center"/>
      <protection hidden="1"/>
    </xf>
    <xf numFmtId="0" fontId="23" fillId="0" borderId="0" xfId="0" applyFont="1" applyAlignment="1" applyProtection="1">
      <alignment horizontal="center" vertical="center"/>
      <protection hidden="1"/>
    </xf>
    <xf numFmtId="0" fontId="48" fillId="0" borderId="25" xfId="0" applyFont="1" applyBorder="1" applyAlignment="1">
      <alignment vertical="center" wrapText="1"/>
    </xf>
    <xf numFmtId="0" fontId="20" fillId="0" borderId="14" xfId="0" applyFont="1" applyBorder="1" applyAlignment="1">
      <alignment vertical="center" wrapText="1"/>
    </xf>
    <xf numFmtId="0" fontId="17" fillId="3" borderId="0" xfId="18" applyFont="1" applyFill="1" applyAlignment="1" applyProtection="1">
      <alignment horizontal="center" vertical="center"/>
      <protection hidden="1"/>
    </xf>
    <xf numFmtId="0" fontId="17" fillId="0" borderId="30" xfId="18" applyFont="1" applyBorder="1" applyAlignment="1" applyProtection="1">
      <alignment vertical="center"/>
      <protection hidden="1"/>
    </xf>
    <xf numFmtId="0" fontId="26" fillId="0" borderId="32" xfId="18" applyFont="1" applyBorder="1" applyAlignment="1" applyProtection="1">
      <alignment horizontal="center" vertical="center"/>
      <protection hidden="1"/>
    </xf>
    <xf numFmtId="0" fontId="17" fillId="0" borderId="29" xfId="18" applyFont="1" applyBorder="1" applyAlignment="1" applyProtection="1">
      <alignment vertical="center"/>
      <protection hidden="1"/>
    </xf>
    <xf numFmtId="0" fontId="17" fillId="0" borderId="37" xfId="18" applyFont="1" applyBorder="1" applyAlignment="1" applyProtection="1">
      <alignment vertical="center"/>
      <protection hidden="1"/>
    </xf>
    <xf numFmtId="0" fontId="27" fillId="0" borderId="32" xfId="0" applyFont="1" applyBorder="1" applyAlignment="1" applyProtection="1">
      <alignment horizontal="center" vertical="center"/>
      <protection hidden="1"/>
    </xf>
    <xf numFmtId="0" fontId="9" fillId="0" borderId="0" xfId="17" quotePrefix="1"/>
    <xf numFmtId="0" fontId="9" fillId="0" borderId="0" xfId="17"/>
    <xf numFmtId="0" fontId="27" fillId="0" borderId="0" xfId="0" applyFont="1" applyAlignment="1">
      <alignment horizontal="left" vertical="center" wrapText="1"/>
    </xf>
    <xf numFmtId="0" fontId="27" fillId="0" borderId="0" xfId="0" applyFont="1" applyAlignment="1">
      <alignment wrapText="1"/>
    </xf>
    <xf numFmtId="0" fontId="40" fillId="0" borderId="0" xfId="0" applyFont="1" applyAlignment="1" applyProtection="1">
      <alignment vertical="center" wrapText="1"/>
      <protection hidden="1"/>
    </xf>
    <xf numFmtId="0" fontId="51" fillId="0" borderId="0" xfId="0" applyFont="1" applyAlignment="1">
      <alignment vertical="center"/>
    </xf>
    <xf numFmtId="0" fontId="53" fillId="0" borderId="0" xfId="0" applyFont="1" applyAlignment="1" applyProtection="1">
      <alignment horizontal="right" vertical="center"/>
      <protection hidden="1"/>
    </xf>
    <xf numFmtId="8" fontId="53" fillId="0" borderId="0" xfId="0" applyNumberFormat="1" applyFont="1" applyAlignment="1" applyProtection="1">
      <alignment vertical="center"/>
      <protection hidden="1"/>
    </xf>
    <xf numFmtId="40" fontId="53" fillId="0" borderId="0" xfId="0" applyNumberFormat="1" applyFont="1" applyAlignment="1" applyProtection="1">
      <alignment vertical="center"/>
      <protection hidden="1"/>
    </xf>
    <xf numFmtId="0" fontId="29" fillId="0" borderId="0" xfId="0" applyFont="1" applyAlignment="1">
      <alignment vertical="center"/>
    </xf>
    <xf numFmtId="0" fontId="3" fillId="0" borderId="0" xfId="0" applyFont="1" applyAlignment="1">
      <alignment horizontal="left" vertical="top" wrapText="1"/>
    </xf>
    <xf numFmtId="0" fontId="57" fillId="0" borderId="0" xfId="0" applyFont="1" applyAlignment="1">
      <alignment vertical="center" wrapText="1"/>
    </xf>
    <xf numFmtId="0" fontId="17" fillId="5" borderId="0" xfId="0" applyFont="1" applyFill="1" applyProtection="1">
      <protection hidden="1"/>
    </xf>
    <xf numFmtId="0" fontId="17" fillId="5" borderId="0" xfId="0" applyFont="1" applyFill="1" applyAlignment="1" applyProtection="1">
      <alignment vertical="center"/>
      <protection hidden="1"/>
    </xf>
    <xf numFmtId="0" fontId="19" fillId="5" borderId="0" xfId="0" applyFont="1" applyFill="1" applyAlignment="1" applyProtection="1">
      <alignment vertical="center"/>
      <protection hidden="1"/>
    </xf>
    <xf numFmtId="0" fontId="19" fillId="4" borderId="3" xfId="0" applyFont="1" applyFill="1" applyBorder="1" applyAlignment="1" applyProtection="1">
      <alignment vertical="center"/>
      <protection locked="0" hidden="1"/>
    </xf>
    <xf numFmtId="0" fontId="18" fillId="5" borderId="0" xfId="0" applyFont="1" applyFill="1" applyProtection="1">
      <protection hidden="1"/>
    </xf>
    <xf numFmtId="40" fontId="17" fillId="5" borderId="0" xfId="0" applyNumberFormat="1" applyFont="1" applyFill="1" applyProtection="1">
      <protection hidden="1"/>
    </xf>
    <xf numFmtId="0" fontId="25" fillId="5" borderId="1" xfId="0" applyFont="1" applyFill="1" applyBorder="1" applyAlignment="1" applyProtection="1">
      <alignment vertical="center"/>
      <protection hidden="1"/>
    </xf>
    <xf numFmtId="1" fontId="18" fillId="5" borderId="1" xfId="0" applyNumberFormat="1" applyFont="1" applyFill="1" applyBorder="1" applyAlignment="1" applyProtection="1">
      <alignment horizontal="center" vertical="center"/>
      <protection hidden="1"/>
    </xf>
    <xf numFmtId="1" fontId="18" fillId="5" borderId="7" xfId="0" applyNumberFormat="1" applyFont="1" applyFill="1" applyBorder="1" applyAlignment="1" applyProtection="1">
      <alignment horizontal="center" vertical="center"/>
      <protection hidden="1"/>
    </xf>
    <xf numFmtId="1" fontId="18" fillId="5" borderId="11" xfId="0" applyNumberFormat="1" applyFont="1" applyFill="1" applyBorder="1" applyAlignment="1" applyProtection="1">
      <alignment horizontal="center" vertical="center"/>
      <protection hidden="1"/>
    </xf>
    <xf numFmtId="0" fontId="32" fillId="5" borderId="1" xfId="0" applyFont="1" applyFill="1" applyBorder="1" applyAlignment="1" applyProtection="1">
      <alignment horizontal="center" vertical="center"/>
      <protection hidden="1"/>
    </xf>
    <xf numFmtId="0" fontId="32" fillId="5" borderId="12" xfId="0" applyFont="1" applyFill="1" applyBorder="1" applyAlignment="1" applyProtection="1">
      <alignment horizontal="center" vertical="center"/>
      <protection hidden="1"/>
    </xf>
    <xf numFmtId="0" fontId="27" fillId="5" borderId="34" xfId="0" applyFont="1" applyFill="1" applyBorder="1" applyAlignment="1" applyProtection="1">
      <alignment horizontal="right" vertical="center"/>
      <protection hidden="1"/>
    </xf>
    <xf numFmtId="164" fontId="17" fillId="5" borderId="34" xfId="0" applyNumberFormat="1" applyFont="1" applyFill="1" applyBorder="1" applyAlignment="1" applyProtection="1">
      <alignment vertical="center"/>
      <protection hidden="1"/>
    </xf>
    <xf numFmtId="164" fontId="17" fillId="5" borderId="33" xfId="0" applyNumberFormat="1" applyFont="1" applyFill="1" applyBorder="1" applyAlignment="1" applyProtection="1">
      <alignment vertical="center"/>
      <protection hidden="1"/>
    </xf>
    <xf numFmtId="0" fontId="54" fillId="0" borderId="14" xfId="0" applyFont="1" applyBorder="1" applyAlignment="1" applyProtection="1">
      <alignment horizontal="center" vertical="center" wrapText="1"/>
      <protection hidden="1"/>
    </xf>
    <xf numFmtId="0" fontId="27" fillId="0" borderId="0" xfId="0" applyFont="1" applyAlignment="1" applyProtection="1">
      <alignment vertical="center" wrapText="1"/>
      <protection hidden="1"/>
    </xf>
    <xf numFmtId="0" fontId="27" fillId="0" borderId="0" xfId="0" applyFont="1" applyAlignment="1">
      <alignment vertical="center" wrapText="1"/>
    </xf>
    <xf numFmtId="0" fontId="9" fillId="0" borderId="0" xfId="17" applyAlignment="1" applyProtection="1">
      <alignment horizontal="left" vertical="center"/>
      <protection locked="0"/>
    </xf>
    <xf numFmtId="0" fontId="18" fillId="5" borderId="0" xfId="0" applyFont="1" applyFill="1" applyAlignment="1" applyProtection="1">
      <alignment horizontal="center" vertical="center"/>
      <protection hidden="1"/>
    </xf>
    <xf numFmtId="0" fontId="68" fillId="5" borderId="0" xfId="17" quotePrefix="1" applyFont="1" applyFill="1"/>
    <xf numFmtId="0" fontId="65" fillId="5" borderId="0" xfId="0" applyFont="1" applyFill="1" applyAlignment="1" applyProtection="1">
      <alignment horizontal="center" vertical="center"/>
      <protection hidden="1"/>
    </xf>
    <xf numFmtId="0" fontId="65" fillId="5" borderId="0" xfId="17" applyFont="1" applyFill="1" applyAlignment="1">
      <alignment horizontal="center"/>
    </xf>
    <xf numFmtId="0" fontId="67" fillId="0" borderId="51" xfId="17" applyFont="1" applyBorder="1" applyAlignment="1">
      <alignment horizontal="left"/>
    </xf>
    <xf numFmtId="0" fontId="9" fillId="11" borderId="0" xfId="17" quotePrefix="1" applyFill="1"/>
    <xf numFmtId="0" fontId="70" fillId="5" borderId="1" xfId="0" applyFont="1" applyFill="1" applyBorder="1" applyAlignment="1" applyProtection="1">
      <alignment vertical="center"/>
      <protection hidden="1"/>
    </xf>
    <xf numFmtId="165" fontId="20" fillId="0" borderId="0" xfId="17" applyNumberFormat="1" applyFont="1" applyBorder="1" applyAlignment="1">
      <alignment horizontal="center"/>
    </xf>
    <xf numFmtId="0" fontId="20" fillId="0" borderId="30" xfId="18" applyFont="1" applyBorder="1" applyAlignment="1" applyProtection="1">
      <alignment vertical="center"/>
      <protection hidden="1"/>
    </xf>
    <xf numFmtId="0" fontId="20" fillId="3" borderId="0" xfId="18" applyFont="1" applyFill="1" applyAlignment="1" applyProtection="1">
      <alignment horizontal="center" vertical="center"/>
      <protection hidden="1"/>
    </xf>
    <xf numFmtId="0" fontId="71" fillId="0" borderId="55" xfId="18" applyFont="1" applyBorder="1" applyAlignment="1" applyProtection="1">
      <alignment horizontal="center" vertical="center"/>
      <protection hidden="1"/>
    </xf>
    <xf numFmtId="0" fontId="20" fillId="3" borderId="0" xfId="0" applyFont="1" applyFill="1" applyAlignment="1" applyProtection="1">
      <alignment horizontal="center" vertical="center"/>
      <protection hidden="1"/>
    </xf>
    <xf numFmtId="0" fontId="24" fillId="5" borderId="0" xfId="0" applyFont="1" applyFill="1" applyAlignment="1" applyProtection="1">
      <alignment vertical="center"/>
      <protection hidden="1"/>
    </xf>
    <xf numFmtId="0" fontId="65" fillId="5" borderId="0" xfId="0" applyFont="1" applyFill="1" applyProtection="1">
      <protection hidden="1"/>
    </xf>
    <xf numFmtId="0" fontId="65" fillId="5" borderId="0" xfId="0" applyFont="1" applyFill="1" applyAlignment="1" applyProtection="1">
      <alignment vertical="center"/>
      <protection hidden="1"/>
    </xf>
    <xf numFmtId="165" fontId="74" fillId="0" borderId="0" xfId="17" applyNumberFormat="1" applyFont="1"/>
    <xf numFmtId="165" fontId="63" fillId="0" borderId="0" xfId="0" applyNumberFormat="1" applyFont="1" applyAlignment="1" applyProtection="1">
      <alignment horizontal="right" vertical="center"/>
      <protection hidden="1"/>
    </xf>
    <xf numFmtId="0" fontId="36" fillId="0" borderId="54" xfId="18" applyFont="1" applyBorder="1" applyAlignment="1" applyProtection="1">
      <alignment vertical="center"/>
      <protection hidden="1"/>
    </xf>
    <xf numFmtId="0" fontId="69" fillId="0" borderId="0" xfId="17" applyFont="1" applyBorder="1" applyAlignment="1">
      <alignment horizontal="left"/>
    </xf>
    <xf numFmtId="0" fontId="75" fillId="0" borderId="38" xfId="18" applyFont="1" applyBorder="1" applyAlignment="1">
      <alignment horizontal="right" vertical="center"/>
    </xf>
    <xf numFmtId="0" fontId="19" fillId="4" borderId="3" xfId="0" applyFont="1" applyFill="1" applyBorder="1" applyAlignment="1" applyProtection="1">
      <alignment vertical="center"/>
      <protection hidden="1"/>
    </xf>
    <xf numFmtId="0" fontId="20" fillId="0" borderId="5" xfId="0" applyFont="1" applyBorder="1" applyAlignment="1" applyProtection="1">
      <alignment vertical="center"/>
      <protection hidden="1"/>
    </xf>
    <xf numFmtId="0" fontId="67" fillId="0" borderId="38" xfId="0" applyFont="1" applyBorder="1" applyAlignment="1" applyProtection="1">
      <alignment horizontal="right" vertical="center"/>
      <protection hidden="1"/>
    </xf>
    <xf numFmtId="0" fontId="20" fillId="0" borderId="38" xfId="0" applyFont="1" applyBorder="1" applyAlignment="1">
      <alignment horizontal="left" vertical="center"/>
    </xf>
    <xf numFmtId="0" fontId="67" fillId="0" borderId="38" xfId="0" applyFont="1" applyBorder="1" applyAlignment="1" applyProtection="1">
      <alignment horizontal="left" vertical="center"/>
      <protection hidden="1"/>
    </xf>
    <xf numFmtId="0" fontId="67" fillId="0" borderId="1" xfId="0" applyFont="1" applyBorder="1" applyAlignment="1" applyProtection="1">
      <alignment horizontal="right" vertical="center"/>
      <protection hidden="1"/>
    </xf>
    <xf numFmtId="10" fontId="72" fillId="0" borderId="0" xfId="0" applyNumberFormat="1" applyFont="1" applyAlignment="1">
      <alignment horizontal="left" vertical="center"/>
    </xf>
    <xf numFmtId="0" fontId="67" fillId="0" borderId="1" xfId="0" applyFont="1" applyBorder="1" applyAlignment="1" applyProtection="1">
      <alignment horizontal="left" vertical="center"/>
      <protection hidden="1"/>
    </xf>
    <xf numFmtId="10" fontId="85" fillId="0" borderId="44" xfId="18" applyNumberFormat="1" applyFont="1" applyBorder="1" applyAlignment="1">
      <alignment horizontal="left" vertical="center"/>
    </xf>
    <xf numFmtId="165" fontId="20" fillId="0" borderId="38" xfId="18" applyNumberFormat="1" applyFont="1" applyBorder="1" applyAlignment="1" applyProtection="1">
      <alignment horizontal="center" vertical="center"/>
      <protection locked="0" hidden="1"/>
    </xf>
    <xf numFmtId="165" fontId="20" fillId="0" borderId="38" xfId="18" applyNumberFormat="1" applyFont="1" applyBorder="1" applyAlignment="1" applyProtection="1">
      <alignment horizontal="left" vertical="center"/>
      <protection locked="0"/>
    </xf>
    <xf numFmtId="165" fontId="72" fillId="0" borderId="1" xfId="18" applyNumberFormat="1" applyFont="1" applyBorder="1" applyAlignment="1" applyProtection="1">
      <alignment horizontal="center" vertical="center"/>
      <protection hidden="1"/>
    </xf>
    <xf numFmtId="10" fontId="72" fillId="0" borderId="1" xfId="18" applyNumberFormat="1" applyFont="1" applyBorder="1" applyAlignment="1">
      <alignment horizontal="left" vertical="center"/>
    </xf>
    <xf numFmtId="165" fontId="72" fillId="0" borderId="1" xfId="18" applyNumberFormat="1" applyFont="1" applyBorder="1" applyAlignment="1" applyProtection="1">
      <alignment horizontal="left" vertical="center"/>
      <protection hidden="1"/>
    </xf>
    <xf numFmtId="0" fontId="29" fillId="0" borderId="28" xfId="0" applyFont="1" applyBorder="1" applyAlignment="1" applyProtection="1">
      <alignment vertical="center"/>
      <protection hidden="1"/>
    </xf>
    <xf numFmtId="0" fontId="29" fillId="0" borderId="1" xfId="0" applyFont="1" applyBorder="1" applyAlignment="1" applyProtection="1">
      <alignment vertical="center"/>
      <protection hidden="1"/>
    </xf>
    <xf numFmtId="0" fontId="35" fillId="0" borderId="5" xfId="0" applyFont="1" applyBorder="1" applyAlignment="1" applyProtection="1">
      <alignment horizontal="center" vertical="center"/>
      <protection hidden="1"/>
    </xf>
    <xf numFmtId="0" fontId="35" fillId="0" borderId="30" xfId="0" applyFont="1" applyBorder="1" applyAlignment="1" applyProtection="1">
      <alignment horizontal="center" vertical="center"/>
      <protection hidden="1"/>
    </xf>
    <xf numFmtId="0" fontId="75" fillId="0" borderId="28" xfId="0" applyFont="1" applyBorder="1" applyAlignment="1">
      <alignment horizontal="right" vertical="center"/>
    </xf>
    <xf numFmtId="0" fontId="20" fillId="0" borderId="39" xfId="0" applyFont="1" applyBorder="1" applyAlignment="1">
      <alignment horizontal="left" vertical="center"/>
    </xf>
    <xf numFmtId="0" fontId="86" fillId="0" borderId="1" xfId="0" applyFont="1" applyBorder="1" applyAlignment="1" applyProtection="1">
      <alignment horizontal="center" vertical="center"/>
      <protection hidden="1"/>
    </xf>
    <xf numFmtId="0" fontId="64" fillId="0" borderId="1" xfId="0" applyFont="1" applyBorder="1" applyAlignment="1">
      <alignment vertical="center"/>
    </xf>
    <xf numFmtId="16" fontId="43" fillId="0" borderId="0" xfId="0" applyNumberFormat="1"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10" fontId="87" fillId="0" borderId="44" xfId="18" applyNumberFormat="1" applyFont="1" applyBorder="1" applyAlignment="1">
      <alignment horizontal="center" vertical="center"/>
    </xf>
    <xf numFmtId="0" fontId="16" fillId="0" borderId="0" xfId="0" applyFont="1" applyAlignment="1" applyProtection="1">
      <alignment horizontal="center" vertical="center"/>
      <protection hidden="1"/>
    </xf>
    <xf numFmtId="0" fontId="70" fillId="5" borderId="0" xfId="17" applyFont="1" applyFill="1"/>
    <xf numFmtId="0" fontId="70" fillId="5" borderId="0" xfId="0" applyFont="1" applyFill="1" applyProtection="1">
      <protection hidden="1"/>
    </xf>
    <xf numFmtId="0" fontId="2" fillId="0" borderId="0" xfId="18" applyFont="1" applyAlignment="1">
      <alignment vertical="center"/>
    </xf>
    <xf numFmtId="0" fontId="3" fillId="0" borderId="0" xfId="18" applyFont="1" applyAlignment="1" applyProtection="1">
      <alignment horizontal="right"/>
      <protection hidden="1"/>
    </xf>
    <xf numFmtId="0" fontId="2" fillId="0" borderId="0" xfId="18" applyFont="1" applyAlignment="1" applyProtection="1">
      <alignment vertical="center"/>
      <protection hidden="1"/>
    </xf>
    <xf numFmtId="0" fontId="12" fillId="0" borderId="0" xfId="18" applyFont="1" applyAlignment="1" applyProtection="1">
      <alignment vertical="center"/>
      <protection hidden="1"/>
    </xf>
    <xf numFmtId="0" fontId="17" fillId="0" borderId="0" xfId="18" applyFont="1" applyAlignment="1">
      <alignment vertical="center"/>
    </xf>
    <xf numFmtId="0" fontId="17" fillId="0" borderId="0" xfId="18" applyFont="1" applyAlignment="1" applyProtection="1">
      <alignment vertical="center" wrapText="1"/>
      <protection hidden="1"/>
    </xf>
    <xf numFmtId="0" fontId="40" fillId="0" borderId="0" xfId="18" applyFont="1" applyAlignment="1" applyProtection="1">
      <alignment vertical="center" wrapText="1"/>
      <protection hidden="1"/>
    </xf>
    <xf numFmtId="0" fontId="50" fillId="0" borderId="0" xfId="18"/>
    <xf numFmtId="0" fontId="20" fillId="0" borderId="0" xfId="18" applyFont="1"/>
    <xf numFmtId="0" fontId="50" fillId="0" borderId="27" xfId="18" applyBorder="1"/>
    <xf numFmtId="0" fontId="37" fillId="0" borderId="0" xfId="18" applyFont="1" applyAlignment="1" applyProtection="1">
      <alignment horizontal="left" vertical="center" indent="1"/>
      <protection hidden="1"/>
    </xf>
    <xf numFmtId="0" fontId="17" fillId="0" borderId="0" xfId="18" applyFont="1" applyAlignment="1" applyProtection="1">
      <alignment vertical="center"/>
      <protection hidden="1"/>
    </xf>
    <xf numFmtId="4" fontId="39" fillId="0" borderId="0" xfId="18" applyNumberFormat="1" applyFont="1" applyAlignment="1" applyProtection="1">
      <alignment vertical="center"/>
      <protection hidden="1"/>
    </xf>
    <xf numFmtId="0" fontId="38" fillId="0" borderId="0" xfId="18" applyFont="1" applyAlignment="1" applyProtection="1">
      <alignment horizontal="right" vertical="center"/>
      <protection hidden="1"/>
    </xf>
    <xf numFmtId="0" fontId="37" fillId="0" borderId="0" xfId="18" applyFont="1" applyAlignment="1" applyProtection="1">
      <alignment horizontal="left" vertical="center"/>
      <protection hidden="1"/>
    </xf>
    <xf numFmtId="0" fontId="2" fillId="0" borderId="27" xfId="18" applyFont="1" applyBorder="1" applyAlignment="1">
      <alignment vertical="center"/>
    </xf>
    <xf numFmtId="40" fontId="36" fillId="0" borderId="0" xfId="18" applyNumberFormat="1" applyFont="1" applyAlignment="1" applyProtection="1">
      <alignment vertical="center"/>
      <protection hidden="1"/>
    </xf>
    <xf numFmtId="8" fontId="36" fillId="0" borderId="0" xfId="18" applyNumberFormat="1" applyFont="1" applyAlignment="1" applyProtection="1">
      <alignment vertical="center"/>
      <protection hidden="1"/>
    </xf>
    <xf numFmtId="0" fontId="36" fillId="0" borderId="0" xfId="18" applyFont="1" applyAlignment="1" applyProtection="1">
      <alignment horizontal="right" vertical="center"/>
      <protection hidden="1"/>
    </xf>
    <xf numFmtId="0" fontId="17" fillId="0" borderId="70" xfId="18" applyFont="1" applyBorder="1" applyAlignment="1" applyProtection="1">
      <alignment horizontal="center" vertical="center"/>
      <protection hidden="1"/>
    </xf>
    <xf numFmtId="0" fontId="17" fillId="0" borderId="0" xfId="18" applyFont="1" applyAlignment="1" applyProtection="1">
      <alignment horizontal="center" vertical="center"/>
      <protection hidden="1"/>
    </xf>
    <xf numFmtId="164" fontId="17" fillId="0" borderId="0" xfId="18" applyNumberFormat="1" applyFont="1" applyAlignment="1" applyProtection="1">
      <alignment vertical="center"/>
      <protection hidden="1"/>
    </xf>
    <xf numFmtId="0" fontId="17" fillId="3" borderId="48" xfId="18" applyFont="1" applyFill="1" applyBorder="1" applyAlignment="1" applyProtection="1">
      <alignment horizontal="center" vertical="center"/>
      <protection hidden="1"/>
    </xf>
    <xf numFmtId="0" fontId="2" fillId="0" borderId="2" xfId="18" applyFont="1" applyBorder="1" applyAlignment="1">
      <alignment vertical="center"/>
    </xf>
    <xf numFmtId="0" fontId="27" fillId="0" borderId="32" xfId="18" applyFont="1" applyBorder="1" applyAlignment="1" applyProtection="1">
      <alignment horizontal="center" vertical="center"/>
      <protection hidden="1"/>
    </xf>
    <xf numFmtId="0" fontId="34" fillId="0" borderId="30" xfId="18" applyFont="1" applyBorder="1" applyAlignment="1" applyProtection="1">
      <alignment horizontal="center" vertical="center"/>
      <protection hidden="1"/>
    </xf>
    <xf numFmtId="164" fontId="17" fillId="5" borderId="58" xfId="18" applyNumberFormat="1" applyFont="1" applyFill="1" applyBorder="1" applyAlignment="1" applyProtection="1">
      <alignment vertical="center"/>
      <protection hidden="1"/>
    </xf>
    <xf numFmtId="0" fontId="27" fillId="5" borderId="57" xfId="18" applyFont="1" applyFill="1" applyBorder="1" applyAlignment="1" applyProtection="1">
      <alignment horizontal="right" vertical="center"/>
      <protection hidden="1"/>
    </xf>
    <xf numFmtId="164" fontId="17" fillId="5" borderId="57" xfId="18" applyNumberFormat="1" applyFont="1" applyFill="1" applyBorder="1" applyAlignment="1" applyProtection="1">
      <alignment vertical="center"/>
      <protection hidden="1"/>
    </xf>
    <xf numFmtId="0" fontId="32" fillId="5" borderId="57" xfId="18" applyFont="1" applyFill="1" applyBorder="1" applyAlignment="1" applyProtection="1">
      <alignment horizontal="center" vertical="center"/>
      <protection hidden="1"/>
    </xf>
    <xf numFmtId="0" fontId="25" fillId="5" borderId="1" xfId="18" applyFont="1" applyFill="1" applyBorder="1" applyAlignment="1" applyProtection="1">
      <alignment vertical="center"/>
      <protection hidden="1"/>
    </xf>
    <xf numFmtId="0" fontId="24" fillId="5" borderId="0" xfId="18" applyFont="1" applyFill="1" applyAlignment="1" applyProtection="1">
      <alignment horizontal="center" vertical="center"/>
      <protection hidden="1"/>
    </xf>
    <xf numFmtId="10" fontId="31" fillId="0" borderId="0" xfId="18" applyNumberFormat="1" applyFont="1" applyAlignment="1">
      <alignment horizontal="center" vertical="center"/>
    </xf>
    <xf numFmtId="10" fontId="30" fillId="0" borderId="0" xfId="18" applyNumberFormat="1" applyFont="1" applyAlignment="1">
      <alignment horizontal="center" vertical="center"/>
    </xf>
    <xf numFmtId="0" fontId="64" fillId="0" borderId="1" xfId="18" applyFont="1" applyBorder="1" applyAlignment="1">
      <alignment vertical="center"/>
    </xf>
    <xf numFmtId="0" fontId="20" fillId="0" borderId="56" xfId="18" applyFont="1" applyBorder="1" applyAlignment="1">
      <alignment horizontal="left" vertical="center"/>
    </xf>
    <xf numFmtId="0" fontId="20" fillId="0" borderId="55" xfId="18" applyFont="1" applyBorder="1" applyAlignment="1">
      <alignment horizontal="left" vertical="center"/>
    </xf>
    <xf numFmtId="0" fontId="75" fillId="0" borderId="55" xfId="18" applyFont="1" applyBorder="1" applyAlignment="1">
      <alignment horizontal="right" vertical="center"/>
    </xf>
    <xf numFmtId="0" fontId="17" fillId="0" borderId="54" xfId="18" applyFont="1" applyBorder="1" applyAlignment="1" applyProtection="1">
      <alignment vertical="center"/>
      <protection hidden="1"/>
    </xf>
    <xf numFmtId="0" fontId="28" fillId="0" borderId="0" xfId="18" applyFont="1" applyAlignment="1">
      <alignment vertical="center"/>
    </xf>
    <xf numFmtId="0" fontId="32" fillId="5" borderId="1" xfId="18" applyFont="1" applyFill="1" applyBorder="1" applyAlignment="1" applyProtection="1">
      <alignment horizontal="center" vertical="center"/>
      <protection hidden="1"/>
    </xf>
    <xf numFmtId="0" fontId="4" fillId="0" borderId="0" xfId="18" applyFont="1" applyAlignment="1">
      <alignment vertical="center"/>
    </xf>
    <xf numFmtId="0" fontId="67" fillId="0" borderId="1" xfId="18" applyFont="1" applyBorder="1" applyAlignment="1" applyProtection="1">
      <alignment horizontal="left" vertical="center"/>
      <protection hidden="1"/>
    </xf>
    <xf numFmtId="10" fontId="72" fillId="0" borderId="0" xfId="18" applyNumberFormat="1" applyFont="1" applyAlignment="1">
      <alignment horizontal="left" vertical="center"/>
    </xf>
    <xf numFmtId="0" fontId="67" fillId="0" borderId="1" xfId="18" applyFont="1" applyBorder="1" applyAlignment="1" applyProtection="1">
      <alignment horizontal="right" vertical="center"/>
      <protection hidden="1"/>
    </xf>
    <xf numFmtId="0" fontId="26" fillId="0" borderId="1" xfId="18" applyFont="1" applyBorder="1" applyAlignment="1" applyProtection="1">
      <alignment horizontal="center" vertical="center"/>
      <protection hidden="1"/>
    </xf>
    <xf numFmtId="0" fontId="17" fillId="0" borderId="1" xfId="18" applyFont="1" applyBorder="1" applyAlignment="1" applyProtection="1">
      <alignment vertical="center"/>
      <protection hidden="1"/>
    </xf>
    <xf numFmtId="0" fontId="4" fillId="0" borderId="27" xfId="18" applyFont="1" applyBorder="1" applyAlignment="1">
      <alignment vertical="center"/>
    </xf>
    <xf numFmtId="0" fontId="67" fillId="0" borderId="55" xfId="18" applyFont="1" applyBorder="1" applyAlignment="1" applyProtection="1">
      <alignment horizontal="left" vertical="center"/>
      <protection hidden="1"/>
    </xf>
    <xf numFmtId="0" fontId="67" fillId="0" borderId="55" xfId="18" applyFont="1" applyBorder="1" applyAlignment="1" applyProtection="1">
      <alignment horizontal="right" vertical="center"/>
      <protection hidden="1"/>
    </xf>
    <xf numFmtId="0" fontId="17" fillId="0" borderId="55" xfId="18" applyFont="1" applyBorder="1" applyAlignment="1" applyProtection="1">
      <alignment vertical="center"/>
      <protection hidden="1"/>
    </xf>
    <xf numFmtId="1" fontId="18" fillId="2" borderId="0" xfId="18" applyNumberFormat="1" applyFont="1" applyFill="1" applyAlignment="1" applyProtection="1">
      <alignment horizontal="center" vertical="center"/>
      <protection hidden="1"/>
    </xf>
    <xf numFmtId="1" fontId="18" fillId="5" borderId="44" xfId="18" applyNumberFormat="1" applyFont="1" applyFill="1" applyBorder="1" applyAlignment="1" applyProtection="1">
      <alignment horizontal="center" vertical="center"/>
      <protection hidden="1"/>
    </xf>
    <xf numFmtId="1" fontId="18" fillId="5" borderId="1" xfId="18" applyNumberFormat="1" applyFont="1" applyFill="1" applyBorder="1" applyAlignment="1" applyProtection="1">
      <alignment horizontal="center" vertical="center"/>
      <protection hidden="1"/>
    </xf>
    <xf numFmtId="1" fontId="18" fillId="5" borderId="7" xfId="18" applyNumberFormat="1" applyFont="1" applyFill="1" applyBorder="1" applyAlignment="1" applyProtection="1">
      <alignment horizontal="center" vertical="center"/>
      <protection hidden="1"/>
    </xf>
    <xf numFmtId="0" fontId="23" fillId="0" borderId="0" xfId="18" applyFont="1" applyAlignment="1" applyProtection="1">
      <alignment horizontal="center" vertical="center"/>
      <protection hidden="1"/>
    </xf>
    <xf numFmtId="0" fontId="22" fillId="0" borderId="0" xfId="18" applyFont="1" applyAlignment="1" applyProtection="1">
      <alignment horizontal="center" vertical="center"/>
      <protection hidden="1"/>
    </xf>
    <xf numFmtId="0" fontId="2" fillId="2" borderId="0" xfId="18" applyFont="1" applyFill="1" applyAlignment="1">
      <alignment vertical="center"/>
    </xf>
    <xf numFmtId="0" fontId="17" fillId="2" borderId="0" xfId="18" applyFont="1" applyFill="1" applyAlignment="1">
      <alignment vertical="center"/>
    </xf>
    <xf numFmtId="0" fontId="21" fillId="2" borderId="0" xfId="18" applyFont="1" applyFill="1" applyAlignment="1" applyProtection="1">
      <alignment horizontal="center" vertical="center"/>
      <protection hidden="1"/>
    </xf>
    <xf numFmtId="0" fontId="24" fillId="0" borderId="0" xfId="18" applyFont="1" applyAlignment="1" applyProtection="1">
      <alignment vertical="center"/>
      <protection hidden="1"/>
    </xf>
    <xf numFmtId="0" fontId="15" fillId="0" borderId="0" xfId="18" applyFont="1" applyAlignment="1" applyProtection="1">
      <alignment horizontal="left" vertical="center"/>
      <protection hidden="1"/>
    </xf>
    <xf numFmtId="0" fontId="17" fillId="5" borderId="0" xfId="18" applyFont="1" applyFill="1" applyAlignment="1" applyProtection="1">
      <alignment vertical="center"/>
      <protection hidden="1"/>
    </xf>
    <xf numFmtId="0" fontId="5" fillId="0" borderId="0" xfId="18" applyFont="1" applyAlignment="1" applyProtection="1">
      <alignment horizontal="left" vertical="center"/>
      <protection hidden="1"/>
    </xf>
    <xf numFmtId="0" fontId="2" fillId="0" borderId="0" xfId="18" applyFont="1"/>
    <xf numFmtId="0" fontId="17" fillId="0" borderId="0" xfId="18" applyFont="1"/>
    <xf numFmtId="40" fontId="17" fillId="0" borderId="0" xfId="18" applyNumberFormat="1" applyFont="1" applyProtection="1">
      <protection hidden="1"/>
    </xf>
    <xf numFmtId="40" fontId="17" fillId="5" borderId="0" xfId="18" applyNumberFormat="1" applyFont="1" applyFill="1" applyProtection="1">
      <protection hidden="1"/>
    </xf>
    <xf numFmtId="0" fontId="17" fillId="5" borderId="0" xfId="18" applyFont="1" applyFill="1" applyProtection="1">
      <protection hidden="1"/>
    </xf>
    <xf numFmtId="0" fontId="18" fillId="5" borderId="0" xfId="18" applyFont="1" applyFill="1" applyProtection="1">
      <protection hidden="1"/>
    </xf>
    <xf numFmtId="40" fontId="2" fillId="0" borderId="0" xfId="18" applyNumberFormat="1" applyFont="1" applyProtection="1">
      <protection hidden="1"/>
    </xf>
    <xf numFmtId="0" fontId="11" fillId="0" borderId="0" xfId="18" applyFont="1" applyAlignment="1" applyProtection="1">
      <alignment horizontal="left" vertical="center"/>
      <protection hidden="1"/>
    </xf>
    <xf numFmtId="0" fontId="4" fillId="0" borderId="0" xfId="18" applyFont="1" applyAlignment="1" applyProtection="1">
      <alignment vertical="center"/>
      <protection hidden="1"/>
    </xf>
    <xf numFmtId="0" fontId="65" fillId="5" borderId="0" xfId="18" applyFont="1" applyFill="1" applyProtection="1">
      <protection hidden="1"/>
    </xf>
    <xf numFmtId="0" fontId="70" fillId="5" borderId="1" xfId="18" applyFont="1" applyFill="1" applyBorder="1" applyAlignment="1" applyProtection="1">
      <alignment vertical="center"/>
      <protection hidden="1"/>
    </xf>
    <xf numFmtId="0" fontId="40" fillId="0" borderId="0" xfId="0" applyFont="1" applyAlignment="1" applyProtection="1">
      <alignment vertical="center"/>
      <protection hidden="1"/>
    </xf>
    <xf numFmtId="0" fontId="89" fillId="0" borderId="0" xfId="17" quotePrefix="1" applyFont="1"/>
    <xf numFmtId="0" fontId="49" fillId="0" borderId="0" xfId="17" applyFont="1"/>
    <xf numFmtId="0" fontId="49" fillId="0" borderId="0" xfId="0" applyFont="1" applyAlignment="1" applyProtection="1">
      <alignment horizontal="center" vertical="center"/>
      <protection hidden="1"/>
    </xf>
    <xf numFmtId="0" fontId="49" fillId="0" borderId="0" xfId="0" applyFont="1" applyAlignment="1">
      <alignment vertical="center"/>
    </xf>
    <xf numFmtId="0" fontId="19" fillId="4" borderId="3" xfId="0" applyFont="1" applyFill="1" applyBorder="1" applyAlignment="1" applyProtection="1">
      <alignment vertical="center"/>
      <protection locked="0"/>
    </xf>
    <xf numFmtId="165" fontId="90" fillId="0" borderId="0" xfId="0" applyNumberFormat="1" applyFont="1" applyAlignment="1" applyProtection="1">
      <alignment horizontal="right" vertical="center"/>
      <protection hidden="1"/>
    </xf>
    <xf numFmtId="166" fontId="41" fillId="0" borderId="16" xfId="0" applyNumberFormat="1" applyFont="1" applyBorder="1" applyAlignment="1" applyProtection="1">
      <alignment horizontal="center" vertical="top" wrapText="1"/>
      <protection hidden="1"/>
    </xf>
    <xf numFmtId="166" fontId="41" fillId="0" borderId="16" xfId="0" applyNumberFormat="1" applyFont="1" applyBorder="1" applyAlignment="1" applyProtection="1">
      <alignment horizontal="center" vertical="center" wrapText="1"/>
      <protection hidden="1"/>
    </xf>
    <xf numFmtId="166" fontId="41" fillId="0" borderId="16" xfId="0" applyNumberFormat="1" applyFont="1" applyBorder="1" applyAlignment="1" applyProtection="1">
      <alignment horizontal="right" vertical="center" wrapText="1"/>
      <protection hidden="1"/>
    </xf>
    <xf numFmtId="0" fontId="9" fillId="2" borderId="0" xfId="17" quotePrefix="1" applyFill="1" applyBorder="1" applyAlignment="1" applyProtection="1">
      <alignment horizontal="left" vertical="center"/>
      <protection locked="0" hidden="1"/>
    </xf>
    <xf numFmtId="0" fontId="93" fillId="0" borderId="0" xfId="17" applyFont="1" applyBorder="1" applyAlignment="1" applyProtection="1">
      <alignment vertical="center"/>
      <protection locked="0" hidden="1"/>
    </xf>
    <xf numFmtId="0" fontId="60" fillId="0" borderId="0" xfId="0" applyFont="1" applyAlignment="1" applyProtection="1">
      <alignment vertical="center"/>
      <protection hidden="1"/>
    </xf>
    <xf numFmtId="0" fontId="65" fillId="12" borderId="5" xfId="0" applyFont="1" applyFill="1" applyBorder="1" applyAlignment="1" applyProtection="1">
      <alignment horizontal="center" vertical="center"/>
      <protection hidden="1"/>
    </xf>
    <xf numFmtId="0" fontId="17" fillId="5" borderId="0" xfId="18" applyFont="1" applyFill="1" applyAlignment="1" applyProtection="1">
      <alignment horizontal="center" vertical="center"/>
      <protection hidden="1"/>
    </xf>
    <xf numFmtId="0" fontId="17" fillId="11" borderId="0" xfId="18" applyFont="1" applyFill="1" applyAlignment="1" applyProtection="1">
      <alignment horizontal="center" vertical="center"/>
      <protection hidden="1"/>
    </xf>
    <xf numFmtId="0" fontId="70" fillId="5" borderId="44" xfId="18" applyFont="1" applyFill="1" applyBorder="1" applyAlignment="1">
      <alignment horizontal="center" vertical="center"/>
    </xf>
    <xf numFmtId="0" fontId="98" fillId="0" borderId="0" xfId="0" applyFont="1" applyAlignment="1" applyProtection="1">
      <alignment horizontal="center" vertical="center"/>
      <protection hidden="1"/>
    </xf>
    <xf numFmtId="0" fontId="99" fillId="0" borderId="0" xfId="0" applyFont="1" applyAlignment="1" applyProtection="1">
      <alignment horizontal="right" vertical="center"/>
      <protection hidden="1"/>
    </xf>
    <xf numFmtId="8" fontId="99" fillId="0" borderId="0" xfId="0" applyNumberFormat="1" applyFont="1" applyAlignment="1" applyProtection="1">
      <alignment vertical="center"/>
      <protection hidden="1"/>
    </xf>
    <xf numFmtId="40" fontId="99" fillId="0" borderId="0" xfId="0" applyNumberFormat="1" applyFont="1" applyAlignment="1" applyProtection="1">
      <alignment vertical="center"/>
      <protection hidden="1"/>
    </xf>
    <xf numFmtId="0" fontId="98" fillId="0" borderId="0" xfId="0" applyFont="1" applyAlignment="1">
      <alignment vertical="center"/>
    </xf>
    <xf numFmtId="0" fontId="49" fillId="8" borderId="15" xfId="0" applyFont="1" applyFill="1" applyBorder="1" applyAlignment="1">
      <alignment wrapText="1"/>
    </xf>
    <xf numFmtId="0" fontId="17" fillId="0" borderId="0" xfId="0" applyFont="1" applyAlignment="1" applyProtection="1">
      <alignment horizontal="right" vertical="center"/>
      <protection hidden="1"/>
    </xf>
    <xf numFmtId="0" fontId="9" fillId="15" borderId="0" xfId="17" quotePrefix="1" applyFill="1" applyProtection="1">
      <protection locked="0"/>
    </xf>
    <xf numFmtId="0" fontId="20" fillId="15" borderId="0" xfId="17" quotePrefix="1" applyFont="1" applyFill="1" applyAlignment="1" applyProtection="1">
      <alignment horizontal="center"/>
      <protection locked="0"/>
    </xf>
    <xf numFmtId="165" fontId="20" fillId="15" borderId="51" xfId="17" applyNumberFormat="1" applyFont="1" applyFill="1" applyBorder="1" applyAlignment="1" applyProtection="1">
      <alignment horizontal="center"/>
      <protection locked="0"/>
    </xf>
    <xf numFmtId="0" fontId="72" fillId="0" borderId="18" xfId="0" applyFont="1" applyBorder="1" applyAlignment="1" applyProtection="1">
      <alignment horizontal="center" vertical="center" wrapText="1"/>
      <protection hidden="1"/>
    </xf>
    <xf numFmtId="0" fontId="96" fillId="0" borderId="18" xfId="0" applyFont="1" applyBorder="1" applyAlignment="1" applyProtection="1">
      <alignment horizontal="center" vertical="center" wrapText="1"/>
      <protection hidden="1"/>
    </xf>
    <xf numFmtId="0" fontId="35" fillId="0" borderId="18" xfId="0" applyFont="1" applyBorder="1" applyAlignment="1" applyProtection="1">
      <alignment horizontal="center" vertical="center" wrapText="1"/>
      <protection hidden="1"/>
    </xf>
    <xf numFmtId="0" fontId="65" fillId="14" borderId="5" xfId="0" applyFont="1" applyFill="1" applyBorder="1" applyAlignment="1" applyProtection="1">
      <alignment horizontal="center" vertical="center"/>
      <protection hidden="1"/>
    </xf>
    <xf numFmtId="0" fontId="65" fillId="4" borderId="5" xfId="0" applyFont="1" applyFill="1" applyBorder="1" applyAlignment="1" applyProtection="1">
      <alignment horizontal="center" vertical="center"/>
      <protection hidden="1"/>
    </xf>
    <xf numFmtId="0" fontId="35" fillId="0" borderId="32" xfId="18" applyFont="1" applyBorder="1" applyAlignment="1" applyProtection="1">
      <alignment horizontal="center" vertical="center" wrapText="1"/>
      <protection hidden="1"/>
    </xf>
    <xf numFmtId="0" fontId="96" fillId="0" borderId="32" xfId="18" applyFont="1" applyBorder="1" applyAlignment="1" applyProtection="1">
      <alignment horizontal="center" vertical="center" wrapText="1"/>
      <protection hidden="1"/>
    </xf>
    <xf numFmtId="0" fontId="72" fillId="0" borderId="32" xfId="18" applyFont="1" applyBorder="1" applyAlignment="1" applyProtection="1">
      <alignment horizontal="center" vertical="center" wrapText="1"/>
      <protection hidden="1"/>
    </xf>
    <xf numFmtId="0" fontId="105" fillId="0" borderId="32" xfId="18" applyFont="1" applyBorder="1" applyAlignment="1" applyProtection="1">
      <alignment horizontal="center" vertical="center" wrapText="1"/>
      <protection hidden="1"/>
    </xf>
    <xf numFmtId="0" fontId="105" fillId="0" borderId="64" xfId="18" applyFont="1" applyBorder="1" applyAlignment="1" applyProtection="1">
      <alignment horizontal="center" vertical="center" wrapText="1"/>
      <protection hidden="1"/>
    </xf>
    <xf numFmtId="0" fontId="105" fillId="0" borderId="31" xfId="18" applyFont="1" applyBorder="1" applyAlignment="1" applyProtection="1">
      <alignment horizontal="center" vertical="center" wrapText="1"/>
      <protection hidden="1"/>
    </xf>
    <xf numFmtId="0" fontId="25" fillId="2" borderId="1" xfId="0" applyFont="1" applyFill="1" applyBorder="1" applyAlignment="1" applyProtection="1">
      <alignment vertical="center"/>
      <protection hidden="1"/>
    </xf>
    <xf numFmtId="0" fontId="25" fillId="2" borderId="7" xfId="0" applyFont="1" applyFill="1" applyBorder="1" applyAlignment="1" applyProtection="1">
      <alignment vertical="center"/>
      <protection hidden="1"/>
    </xf>
    <xf numFmtId="0" fontId="65" fillId="12" borderId="30" xfId="18" applyFont="1" applyFill="1" applyBorder="1" applyAlignment="1" applyProtection="1">
      <alignment horizontal="center" vertical="center"/>
      <protection hidden="1"/>
    </xf>
    <xf numFmtId="0" fontId="65" fillId="14" borderId="30" xfId="18" applyFont="1" applyFill="1" applyBorder="1" applyAlignment="1" applyProtection="1">
      <alignment horizontal="center" vertical="center"/>
      <protection hidden="1"/>
    </xf>
    <xf numFmtId="0" fontId="65" fillId="4" borderId="30" xfId="18" applyFont="1" applyFill="1" applyBorder="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24" fillId="2" borderId="0" xfId="18" applyFont="1" applyFill="1" applyAlignment="1" applyProtection="1">
      <alignment horizontal="center" vertical="center"/>
      <protection hidden="1"/>
    </xf>
    <xf numFmtId="0" fontId="25" fillId="2" borderId="1" xfId="18" applyFont="1" applyFill="1" applyBorder="1" applyAlignment="1" applyProtection="1">
      <alignment vertical="center"/>
      <protection hidden="1"/>
    </xf>
    <xf numFmtId="0" fontId="25" fillId="2" borderId="7" xfId="18" applyFont="1" applyFill="1" applyBorder="1" applyAlignment="1" applyProtection="1">
      <alignment vertical="center"/>
      <protection hidden="1"/>
    </xf>
    <xf numFmtId="0" fontId="17" fillId="3" borderId="2" xfId="18" applyFont="1" applyFill="1" applyBorder="1" applyAlignment="1" applyProtection="1">
      <alignment horizontal="center" vertical="center"/>
      <protection hidden="1"/>
    </xf>
    <xf numFmtId="0" fontId="20" fillId="3" borderId="2" xfId="18" applyFont="1" applyFill="1" applyBorder="1" applyAlignment="1" applyProtection="1">
      <alignment horizontal="center" vertical="center"/>
      <protection hidden="1"/>
    </xf>
    <xf numFmtId="0" fontId="20" fillId="11" borderId="2" xfId="17" quotePrefix="1" applyFont="1" applyFill="1" applyBorder="1" applyAlignment="1">
      <alignment horizontal="center"/>
    </xf>
    <xf numFmtId="0" fontId="9" fillId="11" borderId="2" xfId="17" quotePrefix="1" applyFill="1" applyBorder="1"/>
    <xf numFmtId="0" fontId="17" fillId="5" borderId="2" xfId="18" applyFont="1" applyFill="1" applyBorder="1" applyAlignment="1" applyProtection="1">
      <alignment horizontal="center" vertical="center"/>
      <protection hidden="1"/>
    </xf>
    <xf numFmtId="0" fontId="105" fillId="0" borderId="17"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2" fontId="17" fillId="0" borderId="13" xfId="0" applyNumberFormat="1" applyFont="1" applyBorder="1" applyAlignment="1" applyProtection="1">
      <alignment vertical="center" wrapText="1"/>
      <protection hidden="1"/>
    </xf>
    <xf numFmtId="2" fontId="17" fillId="0" borderId="13" xfId="0" applyNumberFormat="1" applyFont="1" applyBorder="1" applyAlignment="1" applyProtection="1">
      <alignment horizontal="right" vertical="center" wrapText="1"/>
      <protection hidden="1"/>
    </xf>
    <xf numFmtId="165" fontId="20" fillId="0" borderId="55" xfId="18" applyNumberFormat="1" applyFont="1" applyBorder="1" applyAlignment="1" applyProtection="1">
      <alignment horizontal="center" vertical="center"/>
      <protection hidden="1"/>
    </xf>
    <xf numFmtId="165" fontId="20" fillId="0" borderId="55" xfId="18" applyNumberFormat="1" applyFont="1" applyBorder="1" applyAlignment="1">
      <alignment horizontal="left" vertical="center"/>
    </xf>
    <xf numFmtId="0" fontId="65" fillId="10" borderId="0" xfId="19" applyFont="1" applyFill="1" applyProtection="1">
      <protection locked="0" hidden="1"/>
    </xf>
    <xf numFmtId="0" fontId="20" fillId="3" borderId="40" xfId="18" applyFont="1" applyFill="1" applyBorder="1" applyAlignment="1" applyProtection="1">
      <alignment horizontal="center" vertical="center"/>
      <protection hidden="1"/>
    </xf>
    <xf numFmtId="0" fontId="24" fillId="5" borderId="2" xfId="18" applyFont="1" applyFill="1" applyBorder="1" applyAlignment="1" applyProtection="1">
      <alignment horizontal="center" vertical="center"/>
      <protection hidden="1"/>
    </xf>
    <xf numFmtId="0" fontId="20" fillId="0" borderId="78" xfId="18" applyFont="1" applyBorder="1" applyAlignment="1">
      <alignment horizontal="left" vertical="center"/>
    </xf>
    <xf numFmtId="0" fontId="105" fillId="0" borderId="36" xfId="18" applyFont="1" applyBorder="1" applyAlignment="1">
      <alignment horizontal="center" vertical="center" wrapText="1"/>
    </xf>
    <xf numFmtId="0" fontId="24" fillId="5" borderId="0" xfId="18" applyFont="1" applyFill="1" applyAlignment="1" applyProtection="1">
      <alignment vertical="center"/>
      <protection hidden="1"/>
    </xf>
    <xf numFmtId="0" fontId="70" fillId="5" borderId="0" xfId="18" applyFont="1" applyFill="1" applyProtection="1">
      <protection hidden="1"/>
    </xf>
    <xf numFmtId="0" fontId="79" fillId="5" borderId="0" xfId="18" applyFont="1" applyFill="1" applyProtection="1">
      <protection hidden="1"/>
    </xf>
    <xf numFmtId="0" fontId="71" fillId="5" borderId="0" xfId="18" applyFont="1" applyFill="1" applyProtection="1">
      <protection hidden="1"/>
    </xf>
    <xf numFmtId="40" fontId="71" fillId="5" borderId="0" xfId="18" applyNumberFormat="1" applyFont="1" applyFill="1" applyProtection="1">
      <protection hidden="1"/>
    </xf>
    <xf numFmtId="49" fontId="80" fillId="5" borderId="0" xfId="18" applyNumberFormat="1" applyFont="1" applyFill="1" applyAlignment="1">
      <alignment horizontal="left" vertical="center"/>
    </xf>
    <xf numFmtId="0" fontId="80" fillId="5" borderId="0" xfId="18" applyFont="1" applyFill="1" applyAlignment="1">
      <alignment horizontal="right" vertical="center"/>
    </xf>
    <xf numFmtId="49" fontId="17" fillId="0" borderId="0" xfId="18" applyNumberFormat="1" applyFont="1" applyAlignment="1" applyProtection="1">
      <alignment vertical="center"/>
      <protection hidden="1"/>
    </xf>
    <xf numFmtId="0" fontId="65" fillId="5" borderId="0" xfId="18" applyFont="1" applyFill="1" applyAlignment="1" applyProtection="1">
      <alignment horizontal="center" vertical="center"/>
      <protection hidden="1"/>
    </xf>
    <xf numFmtId="165" fontId="69" fillId="2" borderId="51" xfId="18" applyNumberFormat="1" applyFont="1" applyFill="1" applyBorder="1" applyAlignment="1" applyProtection="1">
      <alignment horizontal="center" vertical="center"/>
      <protection hidden="1"/>
    </xf>
    <xf numFmtId="165" fontId="69" fillId="2" borderId="27" xfId="18" applyNumberFormat="1" applyFont="1" applyFill="1" applyBorder="1" applyAlignment="1" applyProtection="1">
      <alignment horizontal="center" vertical="center"/>
      <protection hidden="1"/>
    </xf>
    <xf numFmtId="0" fontId="20" fillId="10" borderId="0" xfId="19" applyFont="1" applyFill="1"/>
    <xf numFmtId="0" fontId="29" fillId="0" borderId="78" xfId="18" applyFont="1" applyBorder="1" applyAlignment="1">
      <alignment horizontal="center" vertical="center"/>
    </xf>
    <xf numFmtId="0" fontId="70" fillId="5" borderId="1" xfId="18" applyFont="1" applyFill="1" applyBorder="1" applyAlignment="1">
      <alignment vertical="center"/>
    </xf>
    <xf numFmtId="0" fontId="50" fillId="5" borderId="1" xfId="18" applyFill="1" applyBorder="1" applyAlignment="1">
      <alignment vertical="center"/>
    </xf>
    <xf numFmtId="0" fontId="20" fillId="11" borderId="2" xfId="18" applyFont="1" applyFill="1" applyBorder="1" applyAlignment="1">
      <alignment horizontal="center" vertical="center"/>
    </xf>
    <xf numFmtId="165" fontId="67" fillId="0" borderId="44" xfId="18" applyNumberFormat="1" applyFont="1" applyBorder="1" applyAlignment="1">
      <alignment horizontal="center" vertical="center"/>
    </xf>
    <xf numFmtId="0" fontId="67" fillId="13" borderId="30" xfId="18" applyFont="1" applyFill="1" applyBorder="1" applyAlignment="1" applyProtection="1">
      <alignment horizontal="center" vertical="center"/>
      <protection hidden="1"/>
    </xf>
    <xf numFmtId="0" fontId="50" fillId="11" borderId="2" xfId="18" applyFill="1" applyBorder="1" applyAlignment="1">
      <alignment horizontal="center" vertical="center"/>
    </xf>
    <xf numFmtId="0" fontId="20" fillId="11" borderId="0" xfId="18" applyFont="1" applyFill="1" applyAlignment="1" applyProtection="1">
      <alignment horizontal="center" vertical="center"/>
      <protection hidden="1"/>
    </xf>
    <xf numFmtId="0" fontId="2" fillId="11" borderId="0" xfId="18" applyFont="1" applyFill="1" applyAlignment="1">
      <alignment vertical="center"/>
    </xf>
    <xf numFmtId="0" fontId="65" fillId="14" borderId="29" xfId="18" applyFont="1" applyFill="1" applyBorder="1" applyAlignment="1">
      <alignment horizontal="center" vertical="center" wrapText="1"/>
    </xf>
    <xf numFmtId="0" fontId="17" fillId="0" borderId="29" xfId="18" applyFont="1" applyBorder="1" applyAlignment="1">
      <alignment horizontal="center" vertical="center" wrapText="1"/>
    </xf>
    <xf numFmtId="0" fontId="65" fillId="4" borderId="29" xfId="18" applyFont="1" applyFill="1" applyBorder="1" applyAlignment="1">
      <alignment horizontal="center" vertical="center" wrapText="1"/>
    </xf>
    <xf numFmtId="0" fontId="50" fillId="11" borderId="0" xfId="18" applyFill="1" applyAlignment="1">
      <alignment horizontal="center" vertical="center"/>
    </xf>
    <xf numFmtId="0" fontId="3" fillId="0" borderId="29" xfId="18" applyFont="1" applyBorder="1" applyAlignment="1">
      <alignment horizontal="center" vertical="center" wrapText="1"/>
    </xf>
    <xf numFmtId="0" fontId="81" fillId="0" borderId="72" xfId="18" applyFont="1" applyBorder="1" applyAlignment="1">
      <alignment horizontal="center" vertical="center" wrapText="1"/>
    </xf>
    <xf numFmtId="0" fontId="78" fillId="0" borderId="68" xfId="18" applyFont="1" applyBorder="1" applyAlignment="1" applyProtection="1">
      <alignment horizontal="center" vertical="center"/>
      <protection locked="0"/>
    </xf>
    <xf numFmtId="0" fontId="78" fillId="0" borderId="1" xfId="18" applyFont="1" applyBorder="1" applyAlignment="1" applyProtection="1">
      <alignment horizontal="center" vertical="center"/>
      <protection locked="0"/>
    </xf>
    <xf numFmtId="0" fontId="78" fillId="0" borderId="44" xfId="18" applyFont="1" applyBorder="1" applyAlignment="1" applyProtection="1">
      <alignment horizontal="center" vertical="center"/>
      <protection locked="0"/>
    </xf>
    <xf numFmtId="0" fontId="34" fillId="0" borderId="54" xfId="18" applyFont="1" applyBorder="1" applyAlignment="1" applyProtection="1">
      <alignment horizontal="center" vertical="center"/>
      <protection hidden="1"/>
    </xf>
    <xf numFmtId="0" fontId="27" fillId="0" borderId="60" xfId="18" applyFont="1" applyBorder="1" applyAlignment="1" applyProtection="1">
      <alignment horizontal="center" vertical="center"/>
      <protection hidden="1"/>
    </xf>
    <xf numFmtId="0" fontId="27" fillId="0" borderId="76" xfId="18" applyFont="1" applyBorder="1" applyAlignment="1" applyProtection="1">
      <alignment horizontal="center" vertical="center"/>
      <protection hidden="1"/>
    </xf>
    <xf numFmtId="0" fontId="27" fillId="0" borderId="36" xfId="18" applyFont="1" applyBorder="1" applyAlignment="1" applyProtection="1">
      <alignment horizontal="center" vertical="center"/>
      <protection hidden="1"/>
    </xf>
    <xf numFmtId="0" fontId="20" fillId="3" borderId="69" xfId="18" applyFont="1" applyFill="1" applyBorder="1" applyAlignment="1" applyProtection="1">
      <alignment horizontal="center" vertical="center"/>
      <protection hidden="1"/>
    </xf>
    <xf numFmtId="0" fontId="20" fillId="0" borderId="0" xfId="18" applyFont="1" applyAlignment="1" applyProtection="1">
      <alignment horizontal="center" vertical="center"/>
      <protection hidden="1"/>
    </xf>
    <xf numFmtId="0" fontId="29" fillId="0" borderId="0" xfId="18" applyFont="1" applyAlignment="1" applyProtection="1">
      <alignment horizontal="right" vertical="center"/>
      <protection hidden="1"/>
    </xf>
    <xf numFmtId="0" fontId="27" fillId="0" borderId="0" xfId="18" applyFont="1" applyAlignment="1" applyProtection="1">
      <alignment horizontal="center" vertical="center"/>
      <protection hidden="1"/>
    </xf>
    <xf numFmtId="165" fontId="35" fillId="0" borderId="0" xfId="18" applyNumberFormat="1" applyFont="1" applyAlignment="1" applyProtection="1">
      <alignment horizontal="center" vertical="center"/>
      <protection hidden="1"/>
    </xf>
    <xf numFmtId="0" fontId="35" fillId="0" borderId="0" xfId="18" applyFont="1" applyAlignment="1">
      <alignment horizontal="center" vertical="center"/>
    </xf>
    <xf numFmtId="0" fontId="90" fillId="0" borderId="0" xfId="0" applyFont="1" applyAlignment="1">
      <alignment horizontal="right" vertical="center"/>
    </xf>
    <xf numFmtId="0" fontId="108" fillId="0" borderId="72" xfId="17" applyFont="1" applyBorder="1" applyAlignment="1" applyProtection="1">
      <alignment horizontal="center" vertical="center" wrapText="1"/>
      <protection locked="0" hidden="1"/>
    </xf>
    <xf numFmtId="0" fontId="9" fillId="0" borderId="32" xfId="17" applyBorder="1" applyAlignment="1" applyProtection="1">
      <alignment horizontal="center" vertical="center" wrapText="1"/>
      <protection locked="0" hidden="1"/>
    </xf>
    <xf numFmtId="0" fontId="20" fillId="2" borderId="0" xfId="18" applyFont="1" applyFill="1" applyAlignment="1">
      <alignment vertical="center"/>
    </xf>
    <xf numFmtId="0" fontId="27" fillId="0" borderId="0" xfId="0" applyFont="1" applyAlignment="1">
      <alignment horizontal="left" vertical="top" wrapText="1"/>
    </xf>
    <xf numFmtId="0" fontId="0" fillId="0" borderId="0" xfId="0" applyAlignment="1">
      <alignment vertical="top"/>
    </xf>
    <xf numFmtId="0" fontId="0" fillId="0" borderId="0" xfId="0"/>
    <xf numFmtId="0" fontId="49" fillId="0" borderId="0" xfId="0" applyFont="1" applyAlignment="1" applyProtection="1">
      <alignment horizontal="center" vertical="center"/>
      <protection hidden="1"/>
    </xf>
    <xf numFmtId="0" fontId="49"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11"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49" fontId="19" fillId="4" borderId="3" xfId="0" applyNumberFormat="1" applyFont="1" applyFill="1" applyBorder="1" applyAlignment="1" applyProtection="1">
      <alignment horizontal="left" vertical="center"/>
      <protection locked="0"/>
    </xf>
    <xf numFmtId="0" fontId="9" fillId="0" borderId="0" xfId="17" quotePrefix="1"/>
    <xf numFmtId="0" fontId="9" fillId="0" borderId="0" xfId="17"/>
    <xf numFmtId="0" fontId="19" fillId="4" borderId="3" xfId="0" applyFont="1" applyFill="1" applyBorder="1" applyAlignment="1" applyProtection="1">
      <alignment vertical="center"/>
      <protection locked="0" hidden="1"/>
    </xf>
    <xf numFmtId="0" fontId="78" fillId="0" borderId="3" xfId="0" applyFont="1" applyBorder="1" applyAlignment="1" applyProtection="1">
      <alignment vertical="center"/>
      <protection locked="0"/>
    </xf>
    <xf numFmtId="0" fontId="27" fillId="0" borderId="0" xfId="18" applyFont="1" applyAlignment="1" applyProtection="1">
      <alignment vertical="center" wrapText="1"/>
      <protection hidden="1"/>
    </xf>
    <xf numFmtId="0" fontId="27" fillId="0" borderId="0" xfId="18" applyFont="1" applyAlignment="1">
      <alignment wrapText="1"/>
    </xf>
    <xf numFmtId="0" fontId="27" fillId="0" borderId="0" xfId="18" applyFont="1" applyAlignment="1">
      <alignment vertical="center" wrapText="1"/>
    </xf>
    <xf numFmtId="165" fontId="20" fillId="0" borderId="59" xfId="18" applyNumberFormat="1" applyFont="1" applyBorder="1" applyAlignment="1" applyProtection="1">
      <alignment horizontal="center" vertical="center"/>
      <protection hidden="1"/>
    </xf>
    <xf numFmtId="165" fontId="20" fillId="0" borderId="57" xfId="18" applyNumberFormat="1" applyFont="1" applyBorder="1" applyAlignment="1" applyProtection="1">
      <alignment horizontal="center" vertical="center"/>
      <protection hidden="1"/>
    </xf>
    <xf numFmtId="165" fontId="20" fillId="0" borderId="58" xfId="18" applyNumberFormat="1" applyFont="1" applyBorder="1" applyAlignment="1" applyProtection="1">
      <alignment horizontal="center" vertical="center"/>
      <protection hidden="1"/>
    </xf>
    <xf numFmtId="0" fontId="36" fillId="0" borderId="71" xfId="18" applyFont="1" applyBorder="1" applyAlignment="1" applyProtection="1">
      <alignment horizontal="left" vertical="center"/>
      <protection hidden="1"/>
    </xf>
    <xf numFmtId="0" fontId="50" fillId="0" borderId="41" xfId="18" applyBorder="1" applyAlignment="1">
      <alignment horizontal="left" vertical="center"/>
    </xf>
    <xf numFmtId="165" fontId="77" fillId="0" borderId="41" xfId="18" applyNumberFormat="1" applyFont="1" applyBorder="1" applyAlignment="1" applyProtection="1">
      <alignment horizontal="center" vertical="center"/>
      <protection hidden="1"/>
    </xf>
    <xf numFmtId="0" fontId="77" fillId="0" borderId="41" xfId="18" applyFont="1" applyBorder="1" applyAlignment="1">
      <alignment horizontal="center" vertical="center"/>
    </xf>
    <xf numFmtId="0" fontId="77" fillId="0" borderId="42" xfId="18" applyFont="1" applyBorder="1" applyAlignment="1">
      <alignment horizontal="center" vertical="center"/>
    </xf>
    <xf numFmtId="0" fontId="56" fillId="0" borderId="0" xfId="18" applyFont="1" applyAlignment="1">
      <alignment horizontal="left" vertical="top"/>
    </xf>
    <xf numFmtId="0" fontId="55" fillId="0" borderId="0" xfId="18" applyFont="1" applyAlignment="1">
      <alignment horizontal="left" vertical="top"/>
    </xf>
    <xf numFmtId="0" fontId="63" fillId="0" borderId="69" xfId="18" applyFont="1" applyBorder="1" applyAlignment="1" applyProtection="1">
      <alignment horizontal="left" vertical="top"/>
      <protection hidden="1"/>
    </xf>
    <xf numFmtId="0" fontId="40" fillId="15" borderId="45" xfId="18" applyFont="1" applyFill="1" applyBorder="1" applyAlignment="1" applyProtection="1">
      <alignment horizontal="left" vertical="top" wrapText="1"/>
      <protection locked="0" hidden="1"/>
    </xf>
    <xf numFmtId="0" fontId="40" fillId="15" borderId="70" xfId="18" applyFont="1" applyFill="1" applyBorder="1" applyAlignment="1" applyProtection="1">
      <alignment horizontal="left" vertical="top" wrapText="1"/>
      <protection locked="0" hidden="1"/>
    </xf>
    <xf numFmtId="0" fontId="40" fillId="15" borderId="70" xfId="18" applyFont="1" applyFill="1" applyBorder="1" applyAlignment="1" applyProtection="1">
      <alignment horizontal="left" vertical="top" wrapText="1"/>
      <protection locked="0"/>
    </xf>
    <xf numFmtId="0" fontId="40" fillId="15" borderId="46" xfId="18" applyFont="1" applyFill="1" applyBorder="1" applyAlignment="1" applyProtection="1">
      <alignment horizontal="left" vertical="top" wrapText="1"/>
      <protection locked="0"/>
    </xf>
    <xf numFmtId="0" fontId="40" fillId="15" borderId="2" xfId="18" applyFont="1" applyFill="1" applyBorder="1" applyAlignment="1" applyProtection="1">
      <alignment horizontal="left" vertical="top" wrapText="1"/>
      <protection locked="0"/>
    </xf>
    <xf numFmtId="0" fontId="40" fillId="15" borderId="0" xfId="18" applyFont="1" applyFill="1" applyAlignment="1" applyProtection="1">
      <alignment horizontal="left" vertical="top" wrapText="1"/>
      <protection locked="0"/>
    </xf>
    <xf numFmtId="0" fontId="40" fillId="15" borderId="27" xfId="18" applyFont="1" applyFill="1" applyBorder="1" applyAlignment="1" applyProtection="1">
      <alignment horizontal="left" vertical="top" wrapText="1"/>
      <protection locked="0"/>
    </xf>
    <xf numFmtId="0" fontId="40" fillId="15" borderId="40" xfId="18" applyFont="1" applyFill="1" applyBorder="1" applyAlignment="1" applyProtection="1">
      <alignment horizontal="left" vertical="top" wrapText="1"/>
      <protection locked="0"/>
    </xf>
    <xf numFmtId="0" fontId="40" fillId="15" borderId="69" xfId="18" applyFont="1" applyFill="1" applyBorder="1" applyAlignment="1" applyProtection="1">
      <alignment horizontal="left" vertical="top" wrapText="1"/>
      <protection locked="0"/>
    </xf>
    <xf numFmtId="0" fontId="40" fillId="15" borderId="77" xfId="18" applyFont="1" applyFill="1" applyBorder="1" applyAlignment="1" applyProtection="1">
      <alignment horizontal="left" vertical="top" wrapText="1"/>
      <protection locked="0"/>
    </xf>
    <xf numFmtId="0" fontId="17" fillId="0" borderId="0" xfId="18" applyFont="1" applyAlignment="1" applyProtection="1">
      <alignment vertical="center" wrapText="1"/>
      <protection hidden="1"/>
    </xf>
    <xf numFmtId="0" fontId="50" fillId="0" borderId="0" xfId="18" applyAlignment="1">
      <alignment vertical="center"/>
    </xf>
    <xf numFmtId="0" fontId="27" fillId="0" borderId="0" xfId="18" applyFont="1" applyAlignment="1">
      <alignment horizontal="left" vertical="center" wrapText="1"/>
    </xf>
    <xf numFmtId="0" fontId="20" fillId="3" borderId="2" xfId="18" applyFont="1" applyFill="1" applyBorder="1" applyAlignment="1" applyProtection="1">
      <alignment horizontal="center" vertical="center"/>
      <protection hidden="1"/>
    </xf>
    <xf numFmtId="0" fontId="50" fillId="0" borderId="2" xfId="18" applyBorder="1" applyAlignment="1">
      <alignment horizontal="center" vertical="center"/>
    </xf>
    <xf numFmtId="0" fontId="45" fillId="0" borderId="64" xfId="18" applyFont="1" applyBorder="1" applyAlignment="1" applyProtection="1">
      <alignment horizontal="center" vertical="center" wrapText="1"/>
      <protection hidden="1"/>
    </xf>
    <xf numFmtId="0" fontId="82" fillId="0" borderId="65" xfId="18" applyFont="1" applyBorder="1" applyAlignment="1">
      <alignment horizontal="center" vertical="center" wrapText="1"/>
    </xf>
    <xf numFmtId="0" fontId="82" fillId="0" borderId="66" xfId="18" applyFont="1" applyBorder="1" applyAlignment="1">
      <alignment horizontal="center" vertical="center" wrapText="1"/>
    </xf>
    <xf numFmtId="2" fontId="77" fillId="15" borderId="61" xfId="18" applyNumberFormat="1" applyFont="1" applyFill="1" applyBorder="1" applyAlignment="1" applyProtection="1">
      <alignment horizontal="center" vertical="center"/>
      <protection locked="0" hidden="1"/>
    </xf>
    <xf numFmtId="0" fontId="77" fillId="15" borderId="55" xfId="18" applyFont="1" applyFill="1" applyBorder="1" applyAlignment="1" applyProtection="1">
      <alignment horizontal="center" vertical="center"/>
      <protection locked="0"/>
    </xf>
    <xf numFmtId="0" fontId="77" fillId="15" borderId="56" xfId="18" applyFont="1" applyFill="1" applyBorder="1" applyAlignment="1" applyProtection="1">
      <alignment horizontal="center" vertical="center"/>
      <protection locked="0"/>
    </xf>
    <xf numFmtId="0" fontId="78" fillId="15" borderId="67" xfId="18" applyFont="1" applyFill="1" applyBorder="1" applyAlignment="1" applyProtection="1">
      <alignment horizontal="center" vertical="center"/>
      <protection locked="0"/>
    </xf>
    <xf numFmtId="0" fontId="78" fillId="15" borderId="0" xfId="18" applyFont="1" applyFill="1" applyAlignment="1" applyProtection="1">
      <alignment horizontal="center" vertical="center"/>
      <protection locked="0"/>
    </xf>
    <xf numFmtId="0" fontId="78" fillId="15" borderId="27" xfId="18" applyFont="1" applyFill="1" applyBorder="1" applyAlignment="1" applyProtection="1">
      <alignment horizontal="center" vertical="center"/>
      <protection locked="0"/>
    </xf>
    <xf numFmtId="0" fontId="78" fillId="15" borderId="68" xfId="18" applyFont="1" applyFill="1" applyBorder="1" applyAlignment="1" applyProtection="1">
      <alignment horizontal="center" vertical="center"/>
      <protection locked="0"/>
    </xf>
    <xf numFmtId="0" fontId="78" fillId="15" borderId="1" xfId="18" applyFont="1" applyFill="1" applyBorder="1" applyAlignment="1" applyProtection="1">
      <alignment horizontal="center" vertical="center"/>
      <protection locked="0"/>
    </xf>
    <xf numFmtId="0" fontId="78" fillId="15" borderId="44" xfId="18" applyFont="1" applyFill="1" applyBorder="1" applyAlignment="1" applyProtection="1">
      <alignment horizontal="center" vertical="center"/>
      <protection locked="0"/>
    </xf>
    <xf numFmtId="0" fontId="17" fillId="0" borderId="62" xfId="18" applyFont="1" applyBorder="1" applyAlignment="1" applyProtection="1">
      <alignment horizontal="center" vertical="center" wrapText="1"/>
      <protection hidden="1"/>
    </xf>
    <xf numFmtId="0" fontId="3" fillId="0" borderId="63" xfId="18" applyFont="1" applyBorder="1" applyAlignment="1">
      <alignment horizontal="center" vertical="center" wrapText="1"/>
    </xf>
    <xf numFmtId="0" fontId="95" fillId="0" borderId="64" xfId="18" applyFont="1" applyBorder="1" applyAlignment="1">
      <alignment horizontal="center" vertical="center" wrapText="1"/>
    </xf>
    <xf numFmtId="0" fontId="96" fillId="0" borderId="66" xfId="18" applyFont="1" applyBorder="1" applyAlignment="1">
      <alignment horizontal="center" vertical="center" wrapText="1"/>
    </xf>
    <xf numFmtId="0" fontId="77" fillId="15" borderId="61" xfId="18" applyFont="1" applyFill="1" applyBorder="1" applyAlignment="1" applyProtection="1">
      <alignment horizontal="center" vertical="center"/>
      <protection locked="0"/>
    </xf>
    <xf numFmtId="0" fontId="76" fillId="15" borderId="55" xfId="18" applyFont="1" applyFill="1" applyBorder="1" applyAlignment="1" applyProtection="1">
      <alignment horizontal="center" vertical="center"/>
      <protection locked="0"/>
    </xf>
    <xf numFmtId="0" fontId="76" fillId="15" borderId="56" xfId="18" applyFont="1" applyFill="1" applyBorder="1" applyAlignment="1" applyProtection="1">
      <alignment horizontal="center" vertical="center"/>
      <protection locked="0"/>
    </xf>
    <xf numFmtId="0" fontId="76" fillId="15" borderId="68" xfId="18" applyFont="1" applyFill="1" applyBorder="1" applyAlignment="1" applyProtection="1">
      <alignment horizontal="center" vertical="center"/>
      <protection locked="0"/>
    </xf>
    <xf numFmtId="0" fontId="76" fillId="15" borderId="1" xfId="18" applyFont="1" applyFill="1" applyBorder="1" applyAlignment="1" applyProtection="1">
      <alignment horizontal="center" vertical="center"/>
      <protection locked="0"/>
    </xf>
    <xf numFmtId="0" fontId="76" fillId="15" borderId="44" xfId="18" applyFont="1" applyFill="1" applyBorder="1" applyAlignment="1" applyProtection="1">
      <alignment horizontal="center" vertical="center"/>
      <protection locked="0"/>
    </xf>
    <xf numFmtId="0" fontId="76" fillId="0" borderId="64" xfId="18" applyFont="1" applyBorder="1" applyAlignment="1">
      <alignment horizontal="center" vertical="center" wrapText="1"/>
    </xf>
    <xf numFmtId="0" fontId="35" fillId="0" borderId="66" xfId="18" applyFont="1" applyBorder="1" applyAlignment="1">
      <alignment horizontal="center" vertical="center" wrapText="1"/>
    </xf>
    <xf numFmtId="0" fontId="104" fillId="17" borderId="30" xfId="18" applyFont="1" applyFill="1" applyBorder="1" applyAlignment="1">
      <alignment horizontal="center" vertical="center" wrapText="1"/>
    </xf>
    <xf numFmtId="0" fontId="88" fillId="17" borderId="57" xfId="18" applyFont="1" applyFill="1" applyBorder="1" applyAlignment="1">
      <alignment horizontal="center" vertical="center"/>
    </xf>
    <xf numFmtId="0" fontId="88" fillId="17" borderId="58" xfId="18" applyFont="1" applyFill="1" applyBorder="1" applyAlignment="1">
      <alignment horizontal="center" vertical="center"/>
    </xf>
    <xf numFmtId="0" fontId="70" fillId="5" borderId="1" xfId="18" applyFont="1" applyFill="1" applyBorder="1" applyAlignment="1" applyProtection="1">
      <alignment horizontal="center" vertical="center"/>
      <protection hidden="1"/>
    </xf>
    <xf numFmtId="0" fontId="100" fillId="0" borderId="1" xfId="18" applyFont="1" applyBorder="1" applyAlignment="1">
      <alignment vertical="center"/>
    </xf>
    <xf numFmtId="0" fontId="20" fillId="11" borderId="2" xfId="18" applyFont="1" applyFill="1" applyBorder="1" applyAlignment="1" applyProtection="1">
      <alignment horizontal="center" vertical="center"/>
      <protection hidden="1"/>
    </xf>
    <xf numFmtId="0" fontId="105" fillId="2" borderId="55" xfId="18" applyFont="1" applyFill="1" applyBorder="1" applyAlignment="1">
      <alignment horizontal="center" vertical="center" wrapText="1"/>
    </xf>
    <xf numFmtId="0" fontId="107" fillId="0" borderId="73" xfId="18" applyFont="1" applyBorder="1" applyAlignment="1">
      <alignment horizontal="center" vertical="center" wrapText="1"/>
    </xf>
    <xf numFmtId="0" fontId="107" fillId="0" borderId="1" xfId="18" applyFont="1" applyBorder="1" applyAlignment="1">
      <alignment horizontal="center" vertical="center" wrapText="1"/>
    </xf>
    <xf numFmtId="0" fontId="107" fillId="0" borderId="7" xfId="18" applyFont="1" applyBorder="1" applyAlignment="1">
      <alignment horizontal="center" vertical="center" wrapText="1"/>
    </xf>
    <xf numFmtId="165" fontId="67" fillId="15" borderId="61" xfId="18" applyNumberFormat="1" applyFont="1" applyFill="1" applyBorder="1" applyAlignment="1" applyProtection="1">
      <alignment horizontal="center" vertical="center"/>
      <protection locked="0" hidden="1"/>
    </xf>
    <xf numFmtId="165" fontId="94" fillId="15" borderId="55" xfId="18" applyNumberFormat="1" applyFont="1" applyFill="1" applyBorder="1" applyAlignment="1" applyProtection="1">
      <alignment vertical="center"/>
      <protection locked="0"/>
    </xf>
    <xf numFmtId="165" fontId="94" fillId="15" borderId="73" xfId="18" applyNumberFormat="1" applyFont="1" applyFill="1" applyBorder="1" applyAlignment="1" applyProtection="1">
      <alignment vertical="center"/>
      <protection locked="0"/>
    </xf>
    <xf numFmtId="165" fontId="94" fillId="15" borderId="68" xfId="18" applyNumberFormat="1" applyFont="1" applyFill="1" applyBorder="1" applyAlignment="1" applyProtection="1">
      <alignment vertical="center"/>
      <protection locked="0"/>
    </xf>
    <xf numFmtId="165" fontId="94" fillId="15" borderId="1" xfId="18" applyNumberFormat="1" applyFont="1" applyFill="1" applyBorder="1" applyAlignment="1" applyProtection="1">
      <alignment vertical="center"/>
      <protection locked="0"/>
    </xf>
    <xf numFmtId="165" fontId="94" fillId="15" borderId="7" xfId="18" applyNumberFormat="1" applyFont="1" applyFill="1" applyBorder="1" applyAlignment="1" applyProtection="1">
      <alignment vertical="center"/>
      <protection locked="0"/>
    </xf>
    <xf numFmtId="165" fontId="67" fillId="15" borderId="74" xfId="18" applyNumberFormat="1" applyFont="1" applyFill="1" applyBorder="1" applyAlignment="1" applyProtection="1">
      <alignment horizontal="center" vertical="center"/>
      <protection locked="0"/>
    </xf>
    <xf numFmtId="165" fontId="94" fillId="15" borderId="75" xfId="18" applyNumberFormat="1" applyFont="1" applyFill="1" applyBorder="1" applyAlignment="1" applyProtection="1">
      <alignment horizontal="center" vertical="center"/>
      <protection locked="0"/>
    </xf>
    <xf numFmtId="0" fontId="36" fillId="0" borderId="57" xfId="18" applyFont="1" applyBorder="1" applyAlignment="1">
      <alignment horizontal="left" vertical="center" wrapText="1"/>
    </xf>
    <xf numFmtId="165" fontId="67" fillId="0" borderId="61" xfId="18" applyNumberFormat="1" applyFont="1" applyBorder="1" applyAlignment="1">
      <alignment horizontal="center" vertical="center"/>
    </xf>
    <xf numFmtId="0" fontId="20" fillId="0" borderId="55" xfId="18" applyFont="1" applyBorder="1" applyAlignment="1">
      <alignment horizontal="center" vertical="center"/>
    </xf>
    <xf numFmtId="0" fontId="20" fillId="0" borderId="73" xfId="18" applyFont="1" applyBorder="1" applyAlignment="1">
      <alignment horizontal="center" vertical="center"/>
    </xf>
    <xf numFmtId="0" fontId="50" fillId="0" borderId="1" xfId="18" applyBorder="1" applyAlignment="1">
      <alignment horizontal="center" vertical="center"/>
    </xf>
    <xf numFmtId="0" fontId="50" fillId="0" borderId="44" xfId="18" applyBorder="1" applyAlignment="1">
      <alignment horizontal="center" vertical="center"/>
    </xf>
    <xf numFmtId="0" fontId="87" fillId="0" borderId="64" xfId="18" applyFont="1" applyBorder="1" applyAlignment="1" applyProtection="1">
      <alignment horizontal="center" vertical="center" wrapText="1"/>
      <protection hidden="1"/>
    </xf>
    <xf numFmtId="0" fontId="81" fillId="0" borderId="65" xfId="18" applyFont="1" applyBorder="1" applyAlignment="1">
      <alignment horizontal="center" vertical="center" wrapText="1"/>
    </xf>
    <xf numFmtId="0" fontId="81" fillId="0" borderId="66" xfId="18" applyFont="1" applyBorder="1" applyAlignment="1">
      <alignment horizontal="center" vertical="center" wrapText="1"/>
    </xf>
    <xf numFmtId="165" fontId="20" fillId="15" borderId="32" xfId="18" applyNumberFormat="1" applyFont="1" applyFill="1" applyBorder="1" applyAlignment="1" applyProtection="1">
      <alignment horizontal="center" vertical="center"/>
      <protection locked="0" hidden="1"/>
    </xf>
    <xf numFmtId="165" fontId="20" fillId="15" borderId="57" xfId="18" applyNumberFormat="1" applyFont="1" applyFill="1" applyBorder="1" applyAlignment="1" applyProtection="1">
      <alignment horizontal="center" vertical="center"/>
      <protection locked="0"/>
    </xf>
    <xf numFmtId="165" fontId="20" fillId="15" borderId="58" xfId="18" applyNumberFormat="1" applyFont="1" applyFill="1" applyBorder="1" applyAlignment="1" applyProtection="1">
      <alignment horizontal="center" vertical="center"/>
      <protection locked="0"/>
    </xf>
    <xf numFmtId="0" fontId="50" fillId="0" borderId="57" xfId="18" applyBorder="1" applyAlignment="1">
      <alignment horizontal="center" vertical="center"/>
    </xf>
    <xf numFmtId="0" fontId="50" fillId="0" borderId="58" xfId="18" applyBorder="1" applyAlignment="1">
      <alignment horizontal="center" vertical="center"/>
    </xf>
    <xf numFmtId="0" fontId="75" fillId="0" borderId="54" xfId="18" applyFont="1" applyBorder="1" applyAlignment="1">
      <alignment horizontal="center" vertical="center"/>
    </xf>
    <xf numFmtId="0" fontId="50" fillId="0" borderId="55" xfId="18" applyBorder="1" applyAlignment="1">
      <alignment horizontal="center" vertical="center"/>
    </xf>
    <xf numFmtId="0" fontId="50" fillId="0" borderId="29" xfId="18" applyBorder="1" applyAlignment="1">
      <alignment vertical="center"/>
    </xf>
    <xf numFmtId="0" fontId="50" fillId="0" borderId="1" xfId="18" applyBorder="1" applyAlignment="1">
      <alignment vertical="center"/>
    </xf>
    <xf numFmtId="0" fontId="29" fillId="0" borderId="55" xfId="18" applyFont="1" applyBorder="1" applyAlignment="1">
      <alignment horizontal="center" vertical="center"/>
    </xf>
    <xf numFmtId="0" fontId="52" fillId="0" borderId="55" xfId="18" applyFont="1" applyBorder="1" applyAlignment="1">
      <alignment horizontal="center" vertical="center"/>
    </xf>
    <xf numFmtId="10" fontId="33" fillId="0" borderId="0" xfId="18" applyNumberFormat="1" applyFont="1" applyAlignment="1" applyProtection="1">
      <alignment horizontal="center" vertical="center"/>
      <protection hidden="1"/>
    </xf>
    <xf numFmtId="10" fontId="50" fillId="0" borderId="0" xfId="18" applyNumberFormat="1" applyAlignment="1">
      <alignment vertical="center"/>
    </xf>
    <xf numFmtId="0" fontId="20" fillId="0" borderId="62" xfId="18" applyFont="1" applyBorder="1" applyAlignment="1" applyProtection="1">
      <alignment vertical="center"/>
      <protection hidden="1"/>
    </xf>
    <xf numFmtId="0" fontId="50" fillId="0" borderId="63" xfId="18" applyBorder="1" applyAlignment="1">
      <alignment vertical="center"/>
    </xf>
    <xf numFmtId="0" fontId="76" fillId="15" borderId="61" xfId="18" applyFont="1" applyFill="1" applyBorder="1" applyAlignment="1" applyProtection="1">
      <alignment horizontal="center" vertical="center"/>
      <protection locked="0" hidden="1"/>
    </xf>
    <xf numFmtId="0" fontId="50" fillId="15" borderId="55" xfId="18" applyFill="1" applyBorder="1" applyAlignment="1" applyProtection="1">
      <alignment horizontal="center" vertical="center"/>
      <protection locked="0"/>
    </xf>
    <xf numFmtId="0" fontId="50" fillId="15" borderId="78" xfId="18" applyFill="1" applyBorder="1" applyAlignment="1" applyProtection="1">
      <alignment horizontal="center" vertical="center"/>
      <protection locked="0"/>
    </xf>
    <xf numFmtId="0" fontId="50" fillId="15" borderId="68" xfId="18" applyFill="1" applyBorder="1" applyAlignment="1" applyProtection="1">
      <alignment horizontal="center" vertical="center"/>
      <protection locked="0"/>
    </xf>
    <xf numFmtId="0" fontId="50" fillId="15" borderId="1" xfId="18" applyFill="1" applyBorder="1" applyAlignment="1" applyProtection="1">
      <alignment horizontal="center" vertical="center"/>
      <protection locked="0"/>
    </xf>
    <xf numFmtId="0" fontId="50" fillId="15" borderId="44" xfId="18" applyFill="1" applyBorder="1" applyAlignment="1" applyProtection="1">
      <alignment horizontal="center" vertical="center"/>
      <protection locked="0"/>
    </xf>
    <xf numFmtId="0" fontId="11" fillId="0" borderId="0" xfId="18" applyFont="1" applyAlignment="1" applyProtection="1">
      <alignment horizontal="left" vertical="center"/>
      <protection hidden="1"/>
    </xf>
    <xf numFmtId="0" fontId="16" fillId="0" borderId="0" xfId="18" applyFont="1" applyAlignment="1" applyProtection="1">
      <alignment horizontal="center" vertical="center"/>
      <protection hidden="1"/>
    </xf>
    <xf numFmtId="0" fontId="9" fillId="0" borderId="0" xfId="17" quotePrefix="1" applyProtection="1">
      <protection locked="0"/>
    </xf>
    <xf numFmtId="0" fontId="9" fillId="0" borderId="0" xfId="17" applyProtection="1">
      <protection locked="0"/>
    </xf>
    <xf numFmtId="0" fontId="9" fillId="2" borderId="0" xfId="17" applyFill="1" applyBorder="1" applyAlignment="1" applyProtection="1">
      <alignment horizontal="center" vertical="center"/>
      <protection hidden="1"/>
    </xf>
    <xf numFmtId="0" fontId="9" fillId="0" borderId="0" xfId="17" applyAlignment="1">
      <alignment horizontal="center" vertical="center"/>
    </xf>
    <xf numFmtId="0" fontId="92" fillId="5" borderId="0" xfId="18" applyFont="1" applyFill="1" applyAlignment="1" applyProtection="1">
      <alignment horizontal="center" vertical="center"/>
      <protection hidden="1"/>
    </xf>
    <xf numFmtId="0" fontId="12" fillId="0" borderId="0" xfId="18" applyFont="1" applyAlignment="1">
      <alignment horizontal="center" vertical="center"/>
    </xf>
    <xf numFmtId="0" fontId="67" fillId="15" borderId="52" xfId="18" applyFont="1" applyFill="1" applyBorder="1" applyAlignment="1" applyProtection="1">
      <alignment horizontal="center" vertical="center"/>
      <protection locked="0" hidden="1"/>
    </xf>
    <xf numFmtId="0" fontId="50" fillId="15" borderId="53" xfId="18" applyFill="1" applyBorder="1" applyAlignment="1" applyProtection="1">
      <alignment horizontal="center" vertical="center"/>
      <protection locked="0"/>
    </xf>
    <xf numFmtId="0" fontId="50" fillId="15" borderId="50" xfId="18" applyFill="1" applyBorder="1" applyAlignment="1" applyProtection="1">
      <alignment horizontal="center" vertical="center"/>
      <protection locked="0"/>
    </xf>
    <xf numFmtId="0" fontId="97" fillId="2" borderId="52" xfId="18" applyFont="1" applyFill="1" applyBorder="1" applyAlignment="1" applyProtection="1">
      <alignment horizontal="center" vertical="center"/>
      <protection hidden="1"/>
    </xf>
    <xf numFmtId="0" fontId="73" fillId="0" borderId="53" xfId="18" applyFont="1" applyBorder="1" applyAlignment="1">
      <alignment horizontal="center" vertical="center"/>
    </xf>
    <xf numFmtId="0" fontId="73" fillId="0" borderId="50" xfId="18" applyFont="1" applyBorder="1" applyAlignment="1">
      <alignment horizontal="center" vertical="center"/>
    </xf>
    <xf numFmtId="0" fontId="65" fillId="9" borderId="57" xfId="18" applyFont="1" applyFill="1" applyBorder="1" applyAlignment="1" applyProtection="1">
      <alignment horizontal="center" vertical="center"/>
      <protection hidden="1"/>
    </xf>
    <xf numFmtId="0" fontId="65" fillId="9" borderId="58" xfId="18" applyFont="1" applyFill="1" applyBorder="1" applyAlignment="1" applyProtection="1">
      <alignment horizontal="center" vertical="center"/>
      <protection hidden="1"/>
    </xf>
    <xf numFmtId="167" fontId="76" fillId="15" borderId="59" xfId="18" applyNumberFormat="1" applyFont="1" applyFill="1" applyBorder="1" applyAlignment="1" applyProtection="1">
      <alignment horizontal="center" vertical="center"/>
      <protection locked="0" hidden="1"/>
    </xf>
    <xf numFmtId="167" fontId="35" fillId="15" borderId="57" xfId="18" applyNumberFormat="1" applyFont="1" applyFill="1" applyBorder="1" applyAlignment="1" applyProtection="1">
      <alignment horizontal="center" vertical="center"/>
      <protection locked="0"/>
    </xf>
    <xf numFmtId="167" fontId="35" fillId="15" borderId="58" xfId="18" applyNumberFormat="1" applyFont="1" applyFill="1" applyBorder="1" applyAlignment="1" applyProtection="1">
      <alignment horizontal="center" vertical="center"/>
      <protection locked="0"/>
    </xf>
    <xf numFmtId="1" fontId="18" fillId="9" borderId="6" xfId="18" applyNumberFormat="1" applyFont="1" applyFill="1" applyBorder="1" applyAlignment="1" applyProtection="1">
      <alignment horizontal="center" vertical="center"/>
      <protection locked="0" hidden="1"/>
    </xf>
    <xf numFmtId="1" fontId="18" fillId="9" borderId="79" xfId="18" applyNumberFormat="1" applyFont="1" applyFill="1" applyBorder="1" applyAlignment="1" applyProtection="1">
      <alignment horizontal="center" vertical="center"/>
      <protection locked="0" hidden="1"/>
    </xf>
    <xf numFmtId="1" fontId="18" fillId="9" borderId="43" xfId="18" applyNumberFormat="1" applyFont="1" applyFill="1" applyBorder="1" applyAlignment="1" applyProtection="1">
      <alignment horizontal="center" vertical="center"/>
      <protection locked="0" hidden="1"/>
    </xf>
    <xf numFmtId="8" fontId="20" fillId="15" borderId="32" xfId="18" applyNumberFormat="1" applyFont="1" applyFill="1" applyBorder="1" applyAlignment="1" applyProtection="1">
      <alignment vertical="center"/>
      <protection locked="0" hidden="1"/>
    </xf>
    <xf numFmtId="0" fontId="50" fillId="15" borderId="58" xfId="18" applyFill="1" applyBorder="1" applyAlignment="1" applyProtection="1">
      <alignment vertical="center"/>
      <protection locked="0"/>
    </xf>
    <xf numFmtId="49" fontId="19" fillId="5" borderId="0" xfId="18" applyNumberFormat="1" applyFont="1" applyFill="1" applyAlignment="1" applyProtection="1">
      <alignment horizontal="left" vertical="center"/>
      <protection locked="0"/>
    </xf>
    <xf numFmtId="0" fontId="19" fillId="5" borderId="0" xfId="18" applyFont="1" applyFill="1" applyAlignment="1" applyProtection="1">
      <alignment horizontal="left" vertical="center"/>
      <protection locked="0"/>
    </xf>
    <xf numFmtId="0" fontId="39" fillId="0" borderId="0" xfId="18" applyFont="1" applyAlignment="1" applyProtection="1">
      <alignment horizontal="center" vertical="center"/>
      <protection hidden="1"/>
    </xf>
    <xf numFmtId="0" fontId="9" fillId="2" borderId="0" xfId="17" applyFill="1" applyBorder="1" applyAlignment="1" applyProtection="1">
      <alignment horizontal="right" vertical="center"/>
      <protection locked="0" hidden="1"/>
    </xf>
    <xf numFmtId="0" fontId="50" fillId="0" borderId="0" xfId="18" applyAlignment="1" applyProtection="1">
      <alignment horizontal="right" vertical="center"/>
      <protection locked="0"/>
    </xf>
    <xf numFmtId="0" fontId="40" fillId="16" borderId="45" xfId="18" applyFont="1" applyFill="1" applyBorder="1" applyAlignment="1" applyProtection="1">
      <alignment horizontal="left" vertical="top" wrapText="1"/>
      <protection locked="0" hidden="1"/>
    </xf>
    <xf numFmtId="0" fontId="40" fillId="16" borderId="70" xfId="18" applyFont="1" applyFill="1" applyBorder="1" applyAlignment="1" applyProtection="1">
      <alignment horizontal="left" vertical="top" wrapText="1"/>
      <protection locked="0"/>
    </xf>
    <xf numFmtId="0" fontId="40" fillId="16" borderId="46" xfId="18" applyFont="1" applyFill="1" applyBorder="1" applyAlignment="1" applyProtection="1">
      <alignment horizontal="left" vertical="top" wrapText="1"/>
      <protection locked="0"/>
    </xf>
    <xf numFmtId="0" fontId="40" fillId="16" borderId="2" xfId="18" applyFont="1" applyFill="1" applyBorder="1" applyAlignment="1" applyProtection="1">
      <alignment horizontal="left" vertical="top" wrapText="1"/>
      <protection locked="0"/>
    </xf>
    <xf numFmtId="0" fontId="40" fillId="16" borderId="0" xfId="18" applyFont="1" applyFill="1" applyAlignment="1" applyProtection="1">
      <alignment horizontal="left" vertical="top" wrapText="1"/>
      <protection locked="0"/>
    </xf>
    <xf numFmtId="0" fontId="40" fillId="16" borderId="27" xfId="18" applyFont="1" applyFill="1" applyBorder="1" applyAlignment="1" applyProtection="1">
      <alignment horizontal="left" vertical="top" wrapText="1"/>
      <protection locked="0"/>
    </xf>
    <xf numFmtId="0" fontId="40" fillId="16" borderId="40" xfId="18" applyFont="1" applyFill="1" applyBorder="1" applyAlignment="1" applyProtection="1">
      <alignment horizontal="left" vertical="top" wrapText="1"/>
      <protection locked="0"/>
    </xf>
    <xf numFmtId="0" fontId="40" fillId="16" borderId="69" xfId="18" applyFont="1" applyFill="1" applyBorder="1" applyAlignment="1" applyProtection="1">
      <alignment horizontal="left" vertical="top" wrapText="1"/>
      <protection locked="0"/>
    </xf>
    <xf numFmtId="0" fontId="40" fillId="16" borderId="77" xfId="18" applyFont="1" applyFill="1" applyBorder="1" applyAlignment="1" applyProtection="1">
      <alignment horizontal="left" vertical="top" wrapText="1"/>
      <protection locked="0"/>
    </xf>
    <xf numFmtId="0" fontId="88" fillId="0" borderId="41" xfId="18" applyFont="1" applyBorder="1" applyAlignment="1">
      <alignment horizontal="left" vertical="center"/>
    </xf>
    <xf numFmtId="0" fontId="75" fillId="0" borderId="55" xfId="18" applyFont="1" applyBorder="1" applyAlignment="1">
      <alignment horizontal="right" vertical="center"/>
    </xf>
    <xf numFmtId="0" fontId="50" fillId="0" borderId="1" xfId="18" applyBorder="1" applyAlignment="1">
      <alignment horizontal="right" vertical="center"/>
    </xf>
    <xf numFmtId="167" fontId="76" fillId="2" borderId="59" xfId="18" applyNumberFormat="1" applyFont="1" applyFill="1" applyBorder="1" applyAlignment="1" applyProtection="1">
      <alignment horizontal="center" vertical="center"/>
      <protection locked="0" hidden="1"/>
    </xf>
    <xf numFmtId="167" fontId="35" fillId="0" borderId="57" xfId="18" applyNumberFormat="1" applyFont="1" applyBorder="1" applyAlignment="1" applyProtection="1">
      <alignment horizontal="center" vertical="center"/>
      <protection locked="0"/>
    </xf>
    <xf numFmtId="167" fontId="35" fillId="0" borderId="58" xfId="18" applyNumberFormat="1" applyFont="1" applyBorder="1" applyAlignment="1" applyProtection="1">
      <alignment horizontal="center" vertical="center"/>
      <protection locked="0"/>
    </xf>
    <xf numFmtId="0" fontId="50" fillId="0" borderId="0" xfId="18" applyAlignment="1">
      <alignment vertical="center" wrapText="1"/>
    </xf>
    <xf numFmtId="2" fontId="20" fillId="15" borderId="59" xfId="18" applyNumberFormat="1" applyFont="1" applyFill="1" applyBorder="1" applyAlignment="1" applyProtection="1">
      <alignment horizontal="center" vertical="center"/>
      <protection locked="0"/>
    </xf>
    <xf numFmtId="2" fontId="20" fillId="15" borderId="57" xfId="18" applyNumberFormat="1" applyFont="1" applyFill="1" applyBorder="1" applyAlignment="1" applyProtection="1">
      <alignment horizontal="center" vertical="center"/>
      <protection locked="0"/>
    </xf>
    <xf numFmtId="2" fontId="20" fillId="15" borderId="58" xfId="18" applyNumberFormat="1" applyFont="1" applyFill="1" applyBorder="1" applyAlignment="1" applyProtection="1">
      <alignment horizontal="center" vertical="center"/>
      <protection locked="0"/>
    </xf>
    <xf numFmtId="2" fontId="76" fillId="15" borderId="59" xfId="18" applyNumberFormat="1" applyFont="1" applyFill="1" applyBorder="1" applyAlignment="1" applyProtection="1">
      <alignment horizontal="center" vertical="center"/>
      <protection locked="0" hidden="1"/>
    </xf>
    <xf numFmtId="0" fontId="76" fillId="15" borderId="57" xfId="18" applyFont="1" applyFill="1" applyBorder="1" applyAlignment="1" applyProtection="1">
      <alignment horizontal="center" vertical="center"/>
      <protection locked="0"/>
    </xf>
    <xf numFmtId="0" fontId="76" fillId="15" borderId="58" xfId="18" applyFont="1" applyFill="1" applyBorder="1" applyAlignment="1" applyProtection="1">
      <alignment horizontal="center" vertical="center"/>
      <protection locked="0"/>
    </xf>
    <xf numFmtId="0" fontId="20" fillId="0" borderId="57" xfId="18" applyFont="1" applyBorder="1" applyAlignment="1">
      <alignment horizontal="center" vertical="center"/>
    </xf>
    <xf numFmtId="0" fontId="20" fillId="0" borderId="58" xfId="18" applyFont="1" applyBorder="1" applyAlignment="1">
      <alignment horizontal="center" vertical="center"/>
    </xf>
    <xf numFmtId="0" fontId="36" fillId="0" borderId="30" xfId="0" applyFont="1" applyBorder="1" applyAlignment="1" applyProtection="1">
      <alignment horizontal="left" vertical="center"/>
      <protection hidden="1"/>
    </xf>
    <xf numFmtId="0" fontId="0" fillId="0" borderId="57" xfId="0" applyBorder="1" applyAlignment="1">
      <alignment horizontal="left" vertical="center"/>
    </xf>
    <xf numFmtId="0" fontId="0" fillId="0" borderId="0" xfId="0" applyAlignment="1" applyProtection="1">
      <alignment horizontal="right" vertical="center"/>
      <protection locked="0"/>
    </xf>
    <xf numFmtId="165" fontId="20" fillId="0" borderId="35" xfId="0" applyNumberFormat="1" applyFont="1" applyBorder="1" applyAlignment="1" applyProtection="1">
      <alignment horizontal="center" vertical="center"/>
      <protection hidden="1"/>
    </xf>
    <xf numFmtId="0" fontId="20" fillId="0" borderId="34" xfId="0" applyFont="1" applyBorder="1" applyAlignment="1">
      <alignment horizontal="center" vertical="center"/>
    </xf>
    <xf numFmtId="0" fontId="20" fillId="0" borderId="33" xfId="0" applyFont="1" applyBorder="1" applyAlignment="1">
      <alignment horizontal="center" vertical="center"/>
    </xf>
    <xf numFmtId="2" fontId="76" fillId="16" borderId="35" xfId="0" applyNumberFormat="1" applyFont="1" applyFill="1" applyBorder="1" applyAlignment="1" applyProtection="1">
      <alignment horizontal="center" vertical="center"/>
      <protection locked="0" hidden="1"/>
    </xf>
    <xf numFmtId="0" fontId="76" fillId="16" borderId="34" xfId="0" applyFont="1" applyFill="1" applyBorder="1" applyAlignment="1" applyProtection="1">
      <alignment horizontal="center" vertical="center"/>
      <protection locked="0"/>
    </xf>
    <xf numFmtId="0" fontId="76" fillId="16" borderId="33" xfId="0" applyFont="1" applyFill="1" applyBorder="1" applyAlignment="1" applyProtection="1">
      <alignment horizontal="center" vertical="center"/>
      <protection locked="0"/>
    </xf>
    <xf numFmtId="165" fontId="20" fillId="0" borderId="34" xfId="0" applyNumberFormat="1" applyFont="1" applyBorder="1" applyAlignment="1" applyProtection="1">
      <alignment horizontal="center" vertical="center"/>
      <protection hidden="1"/>
    </xf>
    <xf numFmtId="165" fontId="20" fillId="0" borderId="33" xfId="0" applyNumberFormat="1" applyFont="1" applyBorder="1" applyAlignment="1" applyProtection="1">
      <alignment horizontal="center" vertical="center"/>
      <protection hidden="1"/>
    </xf>
    <xf numFmtId="49" fontId="19" fillId="5" borderId="0" xfId="0" applyNumberFormat="1" applyFont="1" applyFill="1" applyAlignment="1">
      <alignment horizontal="right" vertical="center"/>
    </xf>
    <xf numFmtId="0" fontId="19" fillId="5" borderId="0" xfId="0" applyFont="1" applyFill="1" applyAlignment="1">
      <alignment horizontal="right" vertical="center"/>
    </xf>
    <xf numFmtId="0" fontId="39" fillId="0" borderId="0" xfId="0" applyFont="1" applyAlignment="1" applyProtection="1">
      <alignment horizontal="center" vertical="center"/>
      <protection hidden="1"/>
    </xf>
    <xf numFmtId="0" fontId="9" fillId="2" borderId="0" xfId="17" quotePrefix="1" applyFill="1" applyBorder="1" applyAlignment="1" applyProtection="1">
      <alignment horizontal="left" vertical="center"/>
      <protection locked="0" hidden="1"/>
    </xf>
    <xf numFmtId="0" fontId="9" fillId="0" borderId="0" xfId="17" applyAlignment="1" applyProtection="1">
      <alignment horizontal="left" vertical="center"/>
      <protection locked="0"/>
    </xf>
    <xf numFmtId="0" fontId="40" fillId="0" borderId="0" xfId="0" applyFont="1" applyAlignment="1" applyProtection="1">
      <alignment vertical="top" wrapText="1"/>
      <protection hidden="1"/>
    </xf>
    <xf numFmtId="0" fontId="58" fillId="16" borderId="45" xfId="0" applyFont="1" applyFill="1" applyBorder="1" applyAlignment="1" applyProtection="1">
      <alignment horizontal="left" vertical="top" wrapText="1"/>
      <protection locked="0" hidden="1"/>
    </xf>
    <xf numFmtId="0" fontId="59" fillId="16" borderId="8" xfId="0" applyFont="1" applyFill="1" applyBorder="1" applyAlignment="1" applyProtection="1">
      <alignment horizontal="left" vertical="top" wrapText="1"/>
      <protection locked="0"/>
    </xf>
    <xf numFmtId="0" fontId="59" fillId="16" borderId="46" xfId="0" applyFont="1" applyFill="1" applyBorder="1" applyAlignment="1" applyProtection="1">
      <alignment horizontal="left" vertical="top" wrapText="1"/>
      <protection locked="0"/>
    </xf>
    <xf numFmtId="0" fontId="59" fillId="16" borderId="2" xfId="0" applyFont="1" applyFill="1" applyBorder="1" applyAlignment="1" applyProtection="1">
      <alignment horizontal="left" vertical="top" wrapText="1"/>
      <protection locked="0"/>
    </xf>
    <xf numFmtId="0" fontId="59" fillId="16" borderId="0" xfId="0" applyFont="1" applyFill="1" applyAlignment="1" applyProtection="1">
      <alignment horizontal="left" vertical="top" wrapText="1"/>
      <protection locked="0"/>
    </xf>
    <xf numFmtId="0" fontId="59" fillId="16" borderId="27" xfId="0" applyFont="1" applyFill="1" applyBorder="1" applyAlignment="1" applyProtection="1">
      <alignment horizontal="left" vertical="top" wrapText="1"/>
      <protection locked="0"/>
    </xf>
    <xf numFmtId="0" fontId="59" fillId="16" borderId="48" xfId="0" applyFont="1" applyFill="1" applyBorder="1" applyAlignment="1" applyProtection="1">
      <alignment horizontal="left" vertical="top" wrapText="1"/>
      <protection locked="0"/>
    </xf>
    <xf numFmtId="0" fontId="59" fillId="16" borderId="9" xfId="0" applyFont="1" applyFill="1" applyBorder="1" applyAlignment="1" applyProtection="1">
      <alignment horizontal="left" vertical="top" wrapText="1"/>
      <protection locked="0"/>
    </xf>
    <xf numFmtId="0" fontId="59" fillId="16" borderId="47" xfId="0" applyFont="1" applyFill="1" applyBorder="1" applyAlignment="1" applyProtection="1">
      <alignment horizontal="left" vertical="top" wrapText="1"/>
      <protection locked="0"/>
    </xf>
    <xf numFmtId="0" fontId="56" fillId="0" borderId="0" xfId="0" applyFont="1" applyAlignment="1" applyProtection="1">
      <alignment vertical="center" wrapText="1"/>
      <protection hidden="1"/>
    </xf>
    <xf numFmtId="1" fontId="18" fillId="9" borderId="6" xfId="0" applyNumberFormat="1" applyFont="1" applyFill="1" applyBorder="1" applyAlignment="1" applyProtection="1">
      <alignment horizontal="center" vertical="center"/>
      <protection locked="0" hidden="1"/>
    </xf>
    <xf numFmtId="1" fontId="18" fillId="9" borderId="4" xfId="0" applyNumberFormat="1" applyFont="1" applyFill="1" applyBorder="1" applyAlignment="1" applyProtection="1">
      <alignment horizontal="center" vertical="center"/>
      <protection locked="0" hidden="1"/>
    </xf>
    <xf numFmtId="1" fontId="18" fillId="9" borderId="10" xfId="0" applyNumberFormat="1" applyFont="1" applyFill="1" applyBorder="1" applyAlignment="1" applyProtection="1">
      <alignment horizontal="center" vertical="center"/>
      <protection locked="0" hidden="1"/>
    </xf>
    <xf numFmtId="8" fontId="20" fillId="16" borderId="32" xfId="0" applyNumberFormat="1" applyFont="1" applyFill="1" applyBorder="1" applyAlignment="1" applyProtection="1">
      <alignment vertical="center"/>
      <protection locked="0" hidden="1"/>
    </xf>
    <xf numFmtId="0" fontId="50" fillId="16" borderId="33" xfId="0" applyFont="1" applyFill="1" applyBorder="1" applyAlignment="1" applyProtection="1">
      <alignment vertical="center"/>
      <protection locked="0"/>
    </xf>
    <xf numFmtId="165" fontId="20" fillId="16" borderId="32" xfId="18" applyNumberFormat="1" applyFont="1" applyFill="1" applyBorder="1" applyAlignment="1" applyProtection="1">
      <alignment horizontal="center" vertical="center"/>
      <protection locked="0" hidden="1"/>
    </xf>
    <xf numFmtId="165" fontId="20" fillId="16" borderId="34" xfId="18" applyNumberFormat="1" applyFont="1" applyFill="1" applyBorder="1" applyAlignment="1" applyProtection="1">
      <alignment horizontal="center" vertical="center"/>
      <protection locked="0"/>
    </xf>
    <xf numFmtId="165" fontId="20" fillId="16" borderId="33" xfId="18" applyNumberFormat="1" applyFont="1" applyFill="1" applyBorder="1" applyAlignment="1" applyProtection="1">
      <alignment horizontal="center" vertical="center"/>
      <protection locked="0"/>
    </xf>
    <xf numFmtId="167" fontId="76" fillId="16" borderId="35" xfId="18" applyNumberFormat="1" applyFont="1" applyFill="1" applyBorder="1" applyAlignment="1" applyProtection="1">
      <alignment horizontal="center" vertical="center"/>
      <protection locked="0" hidden="1"/>
    </xf>
    <xf numFmtId="167" fontId="35" fillId="16" borderId="34" xfId="18" applyNumberFormat="1" applyFont="1" applyFill="1" applyBorder="1" applyAlignment="1" applyProtection="1">
      <alignment horizontal="center" vertical="center"/>
      <protection locked="0"/>
    </xf>
    <xf numFmtId="167" fontId="35" fillId="16" borderId="33" xfId="18" applyNumberFormat="1" applyFont="1" applyFill="1" applyBorder="1" applyAlignment="1" applyProtection="1">
      <alignment horizontal="center" vertical="center"/>
      <protection locked="0"/>
    </xf>
    <xf numFmtId="2" fontId="20" fillId="16" borderId="35" xfId="18" applyNumberFormat="1" applyFont="1" applyFill="1" applyBorder="1" applyAlignment="1" applyProtection="1">
      <alignment horizontal="center" vertical="center"/>
      <protection locked="0"/>
    </xf>
    <xf numFmtId="2" fontId="20" fillId="16" borderId="34" xfId="18" applyNumberFormat="1" applyFont="1" applyFill="1" applyBorder="1" applyAlignment="1" applyProtection="1">
      <alignment horizontal="center" vertical="center"/>
      <protection locked="0"/>
    </xf>
    <xf numFmtId="2" fontId="20" fillId="16" borderId="33" xfId="18" applyNumberFormat="1" applyFont="1" applyFill="1" applyBorder="1" applyAlignment="1" applyProtection="1">
      <alignment horizontal="center" vertical="center"/>
      <protection locked="0"/>
    </xf>
    <xf numFmtId="165" fontId="77" fillId="0" borderId="57" xfId="0" applyNumberFormat="1" applyFont="1" applyBorder="1" applyAlignment="1" applyProtection="1">
      <alignment horizontal="center" vertical="center"/>
      <protection hidden="1"/>
    </xf>
    <xf numFmtId="0" fontId="77" fillId="0" borderId="34" xfId="0" applyFont="1" applyBorder="1" applyAlignment="1">
      <alignment horizontal="center" vertical="center"/>
    </xf>
    <xf numFmtId="0" fontId="77" fillId="0" borderId="33" xfId="0" applyFont="1" applyBorder="1" applyAlignment="1">
      <alignment horizontal="center" vertical="center"/>
    </xf>
    <xf numFmtId="2" fontId="76" fillId="16" borderId="59" xfId="18" applyNumberFormat="1" applyFont="1" applyFill="1" applyBorder="1" applyAlignment="1" applyProtection="1">
      <alignment horizontal="center" vertical="center"/>
      <protection locked="0" hidden="1"/>
    </xf>
    <xf numFmtId="0" fontId="76" fillId="16" borderId="57" xfId="18" applyFont="1" applyFill="1" applyBorder="1" applyAlignment="1" applyProtection="1">
      <alignment horizontal="center" vertical="center"/>
      <protection locked="0"/>
    </xf>
    <xf numFmtId="0" fontId="76" fillId="16" borderId="58" xfId="18" applyFont="1" applyFill="1" applyBorder="1" applyAlignment="1" applyProtection="1">
      <alignment horizontal="center" vertical="center"/>
      <protection locked="0"/>
    </xf>
    <xf numFmtId="0" fontId="88" fillId="0" borderId="41" xfId="0" applyFont="1" applyBorder="1" applyAlignment="1">
      <alignment horizontal="left" vertical="center"/>
    </xf>
    <xf numFmtId="8" fontId="20" fillId="16" borderId="32" xfId="18" applyNumberFormat="1" applyFont="1" applyFill="1" applyBorder="1" applyAlignment="1" applyProtection="1">
      <alignment vertical="center"/>
      <protection locked="0" hidden="1"/>
    </xf>
    <xf numFmtId="0" fontId="50" fillId="16" borderId="58" xfId="18" applyFill="1" applyBorder="1" applyAlignment="1" applyProtection="1">
      <alignment vertical="center"/>
      <protection locked="0"/>
    </xf>
    <xf numFmtId="167" fontId="76" fillId="16" borderId="59" xfId="18" applyNumberFormat="1" applyFont="1" applyFill="1" applyBorder="1" applyAlignment="1" applyProtection="1">
      <alignment horizontal="center" vertical="center"/>
      <protection locked="0" hidden="1"/>
    </xf>
    <xf numFmtId="167" fontId="35" fillId="16" borderId="57" xfId="18" applyNumberFormat="1" applyFont="1" applyFill="1" applyBorder="1" applyAlignment="1" applyProtection="1">
      <alignment horizontal="center" vertical="center"/>
      <protection locked="0"/>
    </xf>
    <xf numFmtId="167" fontId="35" fillId="16" borderId="58" xfId="18" applyNumberFormat="1" applyFont="1" applyFill="1" applyBorder="1" applyAlignment="1" applyProtection="1">
      <alignment horizontal="center" vertical="center"/>
      <protection locked="0"/>
    </xf>
    <xf numFmtId="2" fontId="20" fillId="16" borderId="59" xfId="18" applyNumberFormat="1" applyFont="1" applyFill="1" applyBorder="1" applyAlignment="1" applyProtection="1">
      <alignment horizontal="center" vertical="center"/>
      <protection locked="0"/>
    </xf>
    <xf numFmtId="2" fontId="20" fillId="16" borderId="57" xfId="18" applyNumberFormat="1" applyFont="1" applyFill="1" applyBorder="1" applyAlignment="1" applyProtection="1">
      <alignment horizontal="center" vertical="center"/>
      <protection locked="0"/>
    </xf>
    <xf numFmtId="2" fontId="20" fillId="16" borderId="58" xfId="18" applyNumberFormat="1" applyFont="1" applyFill="1" applyBorder="1" applyAlignment="1" applyProtection="1">
      <alignment horizontal="center" vertical="center"/>
      <protection locked="0"/>
    </xf>
    <xf numFmtId="165" fontId="20" fillId="16" borderId="57" xfId="18" applyNumberFormat="1" applyFont="1" applyFill="1" applyBorder="1" applyAlignment="1" applyProtection="1">
      <alignment horizontal="center" vertical="center"/>
      <protection locked="0"/>
    </xf>
    <xf numFmtId="165" fontId="20" fillId="16" borderId="58" xfId="18" applyNumberFormat="1" applyFont="1" applyFill="1" applyBorder="1" applyAlignment="1" applyProtection="1">
      <alignment horizontal="center" vertical="center"/>
      <protection locked="0"/>
    </xf>
    <xf numFmtId="1" fontId="18" fillId="9" borderId="4" xfId="18" applyNumberFormat="1" applyFont="1" applyFill="1" applyBorder="1" applyAlignment="1" applyProtection="1">
      <alignment horizontal="center" vertical="center"/>
      <protection locked="0" hidden="1"/>
    </xf>
    <xf numFmtId="49" fontId="19" fillId="5" borderId="0" xfId="18" applyNumberFormat="1" applyFont="1" applyFill="1" applyAlignment="1">
      <alignment horizontal="right" vertical="center"/>
    </xf>
    <xf numFmtId="0" fontId="19" fillId="5" borderId="0" xfId="18" applyFont="1" applyFill="1" applyAlignment="1">
      <alignment horizontal="right" vertical="center"/>
    </xf>
    <xf numFmtId="0" fontId="56" fillId="0" borderId="0" xfId="18" applyFont="1" applyAlignment="1" applyProtection="1">
      <alignment vertical="center" wrapText="1"/>
      <protection hidden="1"/>
    </xf>
    <xf numFmtId="0" fontId="57" fillId="0" borderId="0" xfId="18" applyFont="1" applyAlignment="1">
      <alignment vertical="center" wrapText="1"/>
    </xf>
    <xf numFmtId="0" fontId="60" fillId="16" borderId="45" xfId="18" applyFont="1" applyFill="1" applyBorder="1" applyAlignment="1" applyProtection="1">
      <alignment horizontal="left" vertical="top" wrapText="1"/>
      <protection locked="0" hidden="1"/>
    </xf>
    <xf numFmtId="0" fontId="61" fillId="16" borderId="70" xfId="18" applyFont="1" applyFill="1" applyBorder="1" applyAlignment="1" applyProtection="1">
      <alignment horizontal="left" vertical="top" wrapText="1"/>
      <protection locked="0"/>
    </xf>
    <xf numFmtId="0" fontId="61" fillId="16" borderId="46" xfId="18" applyFont="1" applyFill="1" applyBorder="1" applyAlignment="1" applyProtection="1">
      <alignment horizontal="left" vertical="top" wrapText="1"/>
      <protection locked="0"/>
    </xf>
    <xf numFmtId="0" fontId="61" fillId="16" borderId="2" xfId="18" applyFont="1" applyFill="1" applyBorder="1" applyAlignment="1" applyProtection="1">
      <alignment horizontal="left" vertical="top" wrapText="1"/>
      <protection locked="0"/>
    </xf>
    <xf numFmtId="0" fontId="61" fillId="16" borderId="0" xfId="18" applyFont="1" applyFill="1" applyAlignment="1" applyProtection="1">
      <alignment horizontal="left" vertical="top" wrapText="1"/>
      <protection locked="0"/>
    </xf>
    <xf numFmtId="0" fontId="61" fillId="16" borderId="27" xfId="18" applyFont="1" applyFill="1" applyBorder="1" applyAlignment="1" applyProtection="1">
      <alignment horizontal="left" vertical="top" wrapText="1"/>
      <protection locked="0"/>
    </xf>
    <xf numFmtId="0" fontId="61" fillId="16" borderId="48" xfId="18" applyFont="1" applyFill="1" applyBorder="1" applyAlignment="1" applyProtection="1">
      <alignment horizontal="left" vertical="top" wrapText="1"/>
      <protection locked="0"/>
    </xf>
    <xf numFmtId="0" fontId="61" fillId="16" borderId="9" xfId="18" applyFont="1" applyFill="1" applyBorder="1" applyAlignment="1" applyProtection="1">
      <alignment horizontal="left" vertical="top" wrapText="1"/>
      <protection locked="0"/>
    </xf>
    <xf numFmtId="0" fontId="61" fillId="16" borderId="47" xfId="18" applyFont="1" applyFill="1" applyBorder="1" applyAlignment="1" applyProtection="1">
      <alignment horizontal="left" vertical="top" wrapText="1"/>
      <protection locked="0"/>
    </xf>
    <xf numFmtId="0" fontId="62" fillId="0" borderId="70" xfId="18" applyFont="1" applyBorder="1" applyAlignment="1" applyProtection="1">
      <alignment vertical="center" wrapText="1"/>
      <protection hidden="1"/>
    </xf>
    <xf numFmtId="0" fontId="50" fillId="0" borderId="70" xfId="18" applyBorder="1" applyAlignment="1">
      <alignment vertical="center" wrapText="1"/>
    </xf>
    <xf numFmtId="0" fontId="40" fillId="0" borderId="0" xfId="0" applyFont="1" applyAlignment="1">
      <alignment wrapText="1"/>
    </xf>
    <xf numFmtId="0" fontId="0" fillId="0" borderId="0" xfId="0" applyAlignment="1">
      <alignment wrapText="1"/>
    </xf>
    <xf numFmtId="0" fontId="101" fillId="0" borderId="25" xfId="0" applyFont="1" applyBorder="1" applyAlignment="1">
      <alignment horizontal="left" vertical="center" wrapText="1"/>
    </xf>
    <xf numFmtId="0" fontId="50" fillId="0" borderId="14" xfId="0" applyFont="1" applyBorder="1" applyAlignment="1">
      <alignment horizontal="left" vertical="center" wrapText="1"/>
    </xf>
    <xf numFmtId="0" fontId="9" fillId="2" borderId="49" xfId="17" quotePrefix="1" applyFill="1" applyBorder="1" applyAlignment="1" applyProtection="1">
      <alignment horizontal="left" vertical="center" wrapText="1"/>
      <protection locked="0" hidden="1"/>
    </xf>
    <xf numFmtId="0" fontId="0" fillId="0" borderId="49" xfId="0" applyBorder="1" applyAlignment="1">
      <alignment wrapText="1"/>
    </xf>
    <xf numFmtId="0" fontId="46" fillId="7" borderId="20"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7" borderId="24" xfId="0"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7" fillId="0" borderId="25"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25" xfId="0" applyFont="1" applyBorder="1" applyAlignment="1">
      <alignment vertical="center" wrapText="1"/>
    </xf>
    <xf numFmtId="0" fontId="20" fillId="0" borderId="14" xfId="0" applyFont="1" applyBorder="1" applyAlignment="1">
      <alignment vertical="center" wrapText="1"/>
    </xf>
    <xf numFmtId="0" fontId="27" fillId="0" borderId="0" xfId="0" applyFont="1" applyAlignment="1">
      <alignment wrapText="1"/>
    </xf>
    <xf numFmtId="0" fontId="106" fillId="0" borderId="0" xfId="0" applyFont="1" applyAlignment="1">
      <alignment wrapText="1"/>
    </xf>
    <xf numFmtId="0" fontId="49" fillId="8" borderId="26" xfId="0" applyFont="1" applyFill="1" applyBorder="1" applyAlignment="1">
      <alignment vertical="center" wrapText="1"/>
    </xf>
    <xf numFmtId="0" fontId="49" fillId="8" borderId="15" xfId="0" applyFont="1" applyFill="1" applyBorder="1" applyAlignment="1">
      <alignment vertical="center" wrapText="1"/>
    </xf>
    <xf numFmtId="0" fontId="48" fillId="0" borderId="20" xfId="0" applyFont="1" applyBorder="1" applyAlignment="1">
      <alignment vertical="center" wrapText="1"/>
    </xf>
    <xf numFmtId="0" fontId="20" fillId="0" borderId="22" xfId="0" applyFont="1" applyBorder="1" applyAlignment="1">
      <alignment vertical="center" wrapText="1"/>
    </xf>
    <xf numFmtId="0" fontId="48" fillId="0" borderId="23" xfId="0" applyFont="1" applyBorder="1" applyAlignment="1">
      <alignment vertical="center" wrapText="1"/>
    </xf>
    <xf numFmtId="0" fontId="20" fillId="0" borderId="16" xfId="0" applyFont="1" applyBorder="1" applyAlignment="1">
      <alignment vertical="center" wrapText="1"/>
    </xf>
    <xf numFmtId="0" fontId="0" fillId="0" borderId="14" xfId="0" applyBorder="1" applyAlignment="1">
      <alignment vertical="center" wrapText="1"/>
    </xf>
    <xf numFmtId="0" fontId="83" fillId="0" borderId="25" xfId="0" applyFont="1" applyBorder="1" applyAlignment="1">
      <alignment vertical="center" wrapText="1"/>
    </xf>
    <xf numFmtId="0" fontId="84" fillId="0" borderId="14" xfId="0" applyFont="1" applyBorder="1" applyAlignment="1">
      <alignment vertical="center" wrapText="1"/>
    </xf>
    <xf numFmtId="0" fontId="83" fillId="0" borderId="14" xfId="0" applyFont="1" applyBorder="1" applyAlignment="1">
      <alignment vertical="center" wrapText="1"/>
    </xf>
    <xf numFmtId="0" fontId="9" fillId="0" borderId="49" xfId="17" quotePrefix="1" applyBorder="1" applyAlignment="1"/>
    <xf numFmtId="0" fontId="9" fillId="0" borderId="0" xfId="17" applyAlignment="1"/>
    <xf numFmtId="0" fontId="83" fillId="0" borderId="25" xfId="0" applyFont="1" applyBorder="1" applyAlignment="1">
      <alignment horizontal="center" vertical="center" wrapText="1"/>
    </xf>
    <xf numFmtId="0" fontId="83" fillId="0" borderId="14" xfId="0" applyFont="1" applyBorder="1" applyAlignment="1">
      <alignment horizontal="center" vertical="center" wrapText="1"/>
    </xf>
    <xf numFmtId="0" fontId="27" fillId="0" borderId="0" xfId="0" applyFont="1" applyAlignment="1" applyProtection="1">
      <alignment vertical="center" wrapText="1"/>
      <protection hidden="1"/>
    </xf>
    <xf numFmtId="0" fontId="27" fillId="0" borderId="0" xfId="0" applyFont="1" applyAlignment="1">
      <alignment vertical="center" wrapText="1"/>
    </xf>
    <xf numFmtId="0" fontId="9" fillId="2" borderId="49" xfId="17" quotePrefix="1" applyFill="1" applyBorder="1" applyAlignment="1" applyProtection="1">
      <alignment horizontal="left" vertical="center"/>
      <protection locked="0" hidden="1"/>
    </xf>
    <xf numFmtId="0" fontId="0" fillId="0" borderId="0" xfId="0" applyProtection="1">
      <protection locked="0"/>
    </xf>
    <xf numFmtId="0" fontId="9" fillId="2" borderId="0" xfId="17" quotePrefix="1" applyFill="1" applyBorder="1" applyAlignment="1" applyProtection="1">
      <alignment horizontal="left" vertical="center"/>
      <protection hidden="1"/>
    </xf>
    <xf numFmtId="0" fontId="9" fillId="0" borderId="0" xfId="17" applyAlignment="1">
      <alignment horizontal="left" vertical="center"/>
    </xf>
    <xf numFmtId="16" fontId="9" fillId="0" borderId="0" xfId="17" applyNumberFormat="1" applyBorder="1" applyAlignment="1" applyProtection="1">
      <alignment horizontal="left" vertical="center" wrapText="1"/>
      <protection locked="0" hidden="1"/>
    </xf>
    <xf numFmtId="0" fontId="9" fillId="0" borderId="0" xfId="17" applyAlignment="1" applyProtection="1">
      <alignment horizontal="left" vertical="center" wrapText="1"/>
      <protection locked="0"/>
    </xf>
    <xf numFmtId="0" fontId="9" fillId="0" borderId="0" xfId="17" applyAlignment="1" applyProtection="1">
      <alignment horizontal="left"/>
      <protection locked="0"/>
    </xf>
    <xf numFmtId="16" fontId="9" fillId="0" borderId="0" xfId="17" applyNumberFormat="1" applyBorder="1" applyAlignment="1" applyProtection="1">
      <alignment horizontal="center" vertical="center" wrapText="1"/>
      <protection locked="0" hidden="1"/>
    </xf>
    <xf numFmtId="0" fontId="9" fillId="0" borderId="0" xfId="17" applyAlignment="1" applyProtection="1">
      <alignment horizontal="center" vertical="center" wrapText="1"/>
      <protection locked="0"/>
    </xf>
    <xf numFmtId="0" fontId="9" fillId="0" borderId="0" xfId="17" applyAlignment="1" applyProtection="1">
      <protection locked="0"/>
    </xf>
    <xf numFmtId="16" fontId="9" fillId="0" borderId="49" xfId="17" applyNumberFormat="1" applyBorder="1" applyAlignment="1" applyProtection="1">
      <alignment horizontal="center" vertical="center" wrapText="1"/>
      <protection locked="0" hidden="1"/>
    </xf>
    <xf numFmtId="0" fontId="9" fillId="0" borderId="49" xfId="17" applyBorder="1" applyAlignment="1" applyProtection="1">
      <protection locked="0"/>
    </xf>
    <xf numFmtId="0" fontId="0" fillId="0" borderId="49" xfId="0" applyBorder="1"/>
    <xf numFmtId="0" fontId="13"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0" xfId="0" applyProtection="1">
      <protection hidden="1"/>
    </xf>
    <xf numFmtId="0" fontId="40" fillId="0" borderId="0" xfId="0" applyFont="1" applyAlignment="1" applyProtection="1">
      <alignment vertical="center" wrapText="1"/>
      <protection hidden="1"/>
    </xf>
  </cellXfs>
  <cellStyles count="48">
    <cellStyle name="Comma 2" xfId="22" xr:uid="{00000000-0005-0000-0000-000000000000}"/>
    <cellStyle name="Comma 3" xfId="23" xr:uid="{00000000-0005-0000-0000-000001000000}"/>
    <cellStyle name="Comma 3 2" xfId="24" xr:uid="{00000000-0005-0000-0000-000002000000}"/>
    <cellStyle name="Comma 3 3" xfId="25" xr:uid="{00000000-0005-0000-0000-000003000000}"/>
    <cellStyle name="Comma 4" xfId="26" xr:uid="{00000000-0005-0000-0000-000004000000}"/>
    <cellStyle name="Comma 4 2" xfId="27" xr:uid="{00000000-0005-0000-0000-000005000000}"/>
    <cellStyle name="Comma 4 3" xfId="28" xr:uid="{00000000-0005-0000-0000-000006000000}"/>
    <cellStyle name="Currency 2" xfId="20" xr:uid="{00000000-0005-0000-0000-000007000000}"/>
    <cellStyle name="Currency 3" xfId="21" xr:uid="{00000000-0005-0000-0000-000008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Hyperlink 2" xfId="29" xr:uid="{00000000-0005-0000-0000-00001A000000}"/>
    <cellStyle name="Hyperlink 3" xfId="30" xr:uid="{00000000-0005-0000-0000-00001B000000}"/>
    <cellStyle name="Normal" xfId="0" builtinId="0"/>
    <cellStyle name="Normal 2" xfId="18" xr:uid="{00000000-0005-0000-0000-00001D000000}"/>
    <cellStyle name="Normal 2 2" xfId="31" xr:uid="{00000000-0005-0000-0000-00001E000000}"/>
    <cellStyle name="Normal 2 3" xfId="32" xr:uid="{00000000-0005-0000-0000-00001F000000}"/>
    <cellStyle name="Normal 2 4" xfId="33" xr:uid="{00000000-0005-0000-0000-000020000000}"/>
    <cellStyle name="Normal 2 5" xfId="34" xr:uid="{00000000-0005-0000-0000-000021000000}"/>
    <cellStyle name="Normal 3" xfId="35" xr:uid="{00000000-0005-0000-0000-000022000000}"/>
    <cellStyle name="Normal 3 2" xfId="36" xr:uid="{00000000-0005-0000-0000-000023000000}"/>
    <cellStyle name="Normal 3 2 2" xfId="37" xr:uid="{00000000-0005-0000-0000-000024000000}"/>
    <cellStyle name="Normal 3 3" xfId="38" xr:uid="{00000000-0005-0000-0000-000025000000}"/>
    <cellStyle name="Normal 4" xfId="39" xr:uid="{00000000-0005-0000-0000-000026000000}"/>
    <cellStyle name="Normal 4 2" xfId="40" xr:uid="{00000000-0005-0000-0000-000027000000}"/>
    <cellStyle name="Normal 4 3" xfId="41" xr:uid="{00000000-0005-0000-0000-000028000000}"/>
    <cellStyle name="Normal 5" xfId="19" xr:uid="{00000000-0005-0000-0000-000029000000}"/>
    <cellStyle name="Normal 6" xfId="42" xr:uid="{00000000-0005-0000-0000-00002A000000}"/>
    <cellStyle name="Normal 7" xfId="43" xr:uid="{00000000-0005-0000-0000-00002B000000}"/>
    <cellStyle name="Normal 8" xfId="44" xr:uid="{00000000-0005-0000-0000-00002C000000}"/>
    <cellStyle name="Percent 2" xfId="45" xr:uid="{00000000-0005-0000-0000-00002D000000}"/>
    <cellStyle name="Percent 2 2" xfId="46" xr:uid="{00000000-0005-0000-0000-00002E000000}"/>
    <cellStyle name="Percent 2 3" xfId="47"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5A535"/>
      <color rgb="FFE20091"/>
      <color rgb="FFFFFF99"/>
      <color rgb="FFF79646"/>
      <color rgb="FF808080"/>
      <color rgb="FF383C88"/>
      <color rgb="FF005DAC"/>
      <color rgb="FFB97C1B"/>
      <color rgb="FF678D1C"/>
      <color rgb="FF18A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15" lockText="1" noThreeD="1"/>
</file>

<file path=xl/ctrlProps/ctrlProp2.xml><?xml version="1.0" encoding="utf-8"?>
<formControlPr xmlns="http://schemas.microsoft.com/office/spreadsheetml/2009/9/main" objectType="CheckBox" fmlaLink="K16" lockText="1" noThreeD="1"/>
</file>

<file path=xl/ctrlProps/ctrlProp3.xml><?xml version="1.0" encoding="utf-8"?>
<formControlPr xmlns="http://schemas.microsoft.com/office/spreadsheetml/2009/9/main" objectType="CheckBox" fmlaLink="K17" lockText="1" noThreeD="1"/>
</file>

<file path=xl/ctrlProps/ctrlProp4.xml><?xml version="1.0" encoding="utf-8"?>
<formControlPr xmlns="http://schemas.microsoft.com/office/spreadsheetml/2009/9/main" objectType="CheckBox" fmlaLink="K1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15875</xdr:colOff>
      <xdr:row>0</xdr:row>
      <xdr:rowOff>158750</xdr:rowOff>
    </xdr:from>
    <xdr:to>
      <xdr:col>8</xdr:col>
      <xdr:colOff>374894</xdr:colOff>
      <xdr:row>2</xdr:row>
      <xdr:rowOff>155177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28625" y="158750"/>
          <a:ext cx="2938707" cy="393302"/>
        </a:xfrm>
        <a:prstGeom prst="rect">
          <a:avLst/>
        </a:prstGeom>
      </xdr:spPr>
    </xdr:pic>
    <xdr:clientData/>
  </xdr:twoCellAnchor>
  <xdr:twoCellAnchor editAs="oneCell">
    <xdr:from>
      <xdr:col>10</xdr:col>
      <xdr:colOff>915864</xdr:colOff>
      <xdr:row>0</xdr:row>
      <xdr:rowOff>183172</xdr:rowOff>
    </xdr:from>
    <xdr:to>
      <xdr:col>12</xdr:col>
      <xdr:colOff>925053</xdr:colOff>
      <xdr:row>2</xdr:row>
      <xdr:rowOff>104284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027104" y="183172"/>
          <a:ext cx="1312209" cy="3237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7938</xdr:colOff>
      <xdr:row>0</xdr:row>
      <xdr:rowOff>127000</xdr:rowOff>
    </xdr:from>
    <xdr:to>
      <xdr:col>7</xdr:col>
      <xdr:colOff>41520</xdr:colOff>
      <xdr:row>2</xdr:row>
      <xdr:rowOff>67864</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690563" y="127000"/>
          <a:ext cx="2938707" cy="393302"/>
        </a:xfrm>
        <a:prstGeom prst="rect">
          <a:avLst/>
        </a:prstGeom>
      </xdr:spPr>
    </xdr:pic>
    <xdr:clientData/>
  </xdr:twoCellAnchor>
  <xdr:twoCellAnchor editAs="oneCell">
    <xdr:from>
      <xdr:col>12</xdr:col>
      <xdr:colOff>241788</xdr:colOff>
      <xdr:row>0</xdr:row>
      <xdr:rowOff>117229</xdr:rowOff>
    </xdr:from>
    <xdr:to>
      <xdr:col>14</xdr:col>
      <xdr:colOff>469807</xdr:colOff>
      <xdr:row>2</xdr:row>
      <xdr:rowOff>9745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6249865" y="117229"/>
          <a:ext cx="1188823" cy="32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977</xdr:colOff>
      <xdr:row>0</xdr:row>
      <xdr:rowOff>80596</xdr:rowOff>
    </xdr:from>
    <xdr:to>
      <xdr:col>5</xdr:col>
      <xdr:colOff>323484</xdr:colOff>
      <xdr:row>2</xdr:row>
      <xdr:rowOff>77023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0677" y="80596"/>
          <a:ext cx="3053007" cy="390127"/>
        </a:xfrm>
        <a:prstGeom prst="rect">
          <a:avLst/>
        </a:prstGeom>
      </xdr:spPr>
    </xdr:pic>
    <xdr:clientData/>
  </xdr:twoCellAnchor>
  <xdr:twoCellAnchor editAs="oneCell">
    <xdr:from>
      <xdr:col>7</xdr:col>
      <xdr:colOff>915864</xdr:colOff>
      <xdr:row>0</xdr:row>
      <xdr:rowOff>183172</xdr:rowOff>
    </xdr:from>
    <xdr:to>
      <xdr:col>9</xdr:col>
      <xdr:colOff>551378</xdr:colOff>
      <xdr:row>2</xdr:row>
      <xdr:rowOff>107459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6526089" y="183172"/>
          <a:ext cx="1188089" cy="3243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14</xdr:row>
          <xdr:rowOff>19050</xdr:rowOff>
        </xdr:from>
        <xdr:to>
          <xdr:col>3</xdr:col>
          <xdr:colOff>295275</xdr:colOff>
          <xdr:row>15</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99CCFF" mc:Ignorable="a14" a14:legacySpreadsheetColorIndex="4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28575</xdr:rowOff>
        </xdr:from>
        <xdr:to>
          <xdr:col>3</xdr:col>
          <xdr:colOff>304800</xdr:colOff>
          <xdr:row>16</xdr:row>
          <xdr:rowOff>47625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19050</xdr:rowOff>
        </xdr:from>
        <xdr:to>
          <xdr:col>4</xdr:col>
          <xdr:colOff>523875</xdr:colOff>
          <xdr:row>17</xdr:row>
          <xdr:rowOff>38100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28575</xdr:rowOff>
        </xdr:from>
        <xdr:to>
          <xdr:col>3</xdr:col>
          <xdr:colOff>295275</xdr:colOff>
          <xdr:row>18</xdr:row>
          <xdr:rowOff>47625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159971</xdr:rowOff>
    </xdr:from>
    <xdr:to>
      <xdr:col>4</xdr:col>
      <xdr:colOff>719382</xdr:colOff>
      <xdr:row>2</xdr:row>
      <xdr:rowOff>156398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17488" y="159971"/>
          <a:ext cx="2938707" cy="393302"/>
        </a:xfrm>
        <a:prstGeom prst="rect">
          <a:avLst/>
        </a:prstGeom>
      </xdr:spPr>
    </xdr:pic>
    <xdr:clientData/>
  </xdr:twoCellAnchor>
  <xdr:oneCellAnchor>
    <xdr:from>
      <xdr:col>6</xdr:col>
      <xdr:colOff>915864</xdr:colOff>
      <xdr:row>0</xdr:row>
      <xdr:rowOff>183172</xdr:rowOff>
    </xdr:from>
    <xdr:ext cx="1191877" cy="317987"/>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735514" y="164122"/>
          <a:ext cx="1191877" cy="31798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63500</xdr:colOff>
      <xdr:row>0</xdr:row>
      <xdr:rowOff>150813</xdr:rowOff>
    </xdr:from>
    <xdr:to>
      <xdr:col>8</xdr:col>
      <xdr:colOff>716207</xdr:colOff>
      <xdr:row>2</xdr:row>
      <xdr:rowOff>147240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476250" y="150813"/>
          <a:ext cx="2938707" cy="393302"/>
        </a:xfrm>
        <a:prstGeom prst="rect">
          <a:avLst/>
        </a:prstGeom>
      </xdr:spPr>
    </xdr:pic>
    <xdr:clientData/>
  </xdr:twoCellAnchor>
  <xdr:twoCellAnchor editAs="oneCell">
    <xdr:from>
      <xdr:col>10</xdr:col>
      <xdr:colOff>915864</xdr:colOff>
      <xdr:row>0</xdr:row>
      <xdr:rowOff>183172</xdr:rowOff>
    </xdr:from>
    <xdr:to>
      <xdr:col>12</xdr:col>
      <xdr:colOff>921878</xdr:colOff>
      <xdr:row>2</xdr:row>
      <xdr:rowOff>107459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27104" y="183172"/>
          <a:ext cx="1312209" cy="323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15875</xdr:colOff>
      <xdr:row>0</xdr:row>
      <xdr:rowOff>142876</xdr:rowOff>
    </xdr:from>
    <xdr:to>
      <xdr:col>8</xdr:col>
      <xdr:colOff>668582</xdr:colOff>
      <xdr:row>2</xdr:row>
      <xdr:rowOff>139303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28625" y="142876"/>
          <a:ext cx="2938707" cy="393302"/>
        </a:xfrm>
        <a:prstGeom prst="rect">
          <a:avLst/>
        </a:prstGeom>
      </xdr:spPr>
    </xdr:pic>
    <xdr:clientData/>
  </xdr:twoCellAnchor>
  <xdr:oneCellAnchor>
    <xdr:from>
      <xdr:col>10</xdr:col>
      <xdr:colOff>915864</xdr:colOff>
      <xdr:row>0</xdr:row>
      <xdr:rowOff>183172</xdr:rowOff>
    </xdr:from>
    <xdr:ext cx="1313056" cy="316929"/>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9892224" y="160312"/>
          <a:ext cx="1313056" cy="31692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2</xdr:col>
      <xdr:colOff>1740144</xdr:colOff>
      <xdr:row>1</xdr:row>
      <xdr:rowOff>361552</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682625" y="127000"/>
          <a:ext cx="2938707" cy="393302"/>
        </a:xfrm>
        <a:prstGeom prst="rect">
          <a:avLst/>
        </a:prstGeom>
      </xdr:spPr>
    </xdr:pic>
    <xdr:clientData/>
  </xdr:twoCellAnchor>
  <xdr:twoCellAnchor editAs="oneCell">
    <xdr:from>
      <xdr:col>3</xdr:col>
      <xdr:colOff>2572359</xdr:colOff>
      <xdr:row>1</xdr:row>
      <xdr:rowOff>4884</xdr:rowOff>
    </xdr:from>
    <xdr:to>
      <xdr:col>4</xdr:col>
      <xdr:colOff>8332</xdr:colOff>
      <xdr:row>1</xdr:row>
      <xdr:rowOff>334350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8736939" y="164904"/>
          <a:ext cx="1557123" cy="323116"/>
        </a:xfrm>
        <a:prstGeom prst="rect">
          <a:avLst/>
        </a:prstGeom>
      </xdr:spPr>
    </xdr:pic>
    <xdr:clientData/>
  </xdr:twoCellAnchor>
  <xdr:twoCellAnchor editAs="oneCell">
    <xdr:from>
      <xdr:col>1</xdr:col>
      <xdr:colOff>214312</xdr:colOff>
      <xdr:row>5</xdr:row>
      <xdr:rowOff>71437</xdr:rowOff>
    </xdr:from>
    <xdr:to>
      <xdr:col>1</xdr:col>
      <xdr:colOff>849312</xdr:colOff>
      <xdr:row>6</xdr:row>
      <xdr:rowOff>161924</xdr:rowOff>
    </xdr:to>
    <xdr:pic>
      <xdr:nvPicPr>
        <xdr:cNvPr id="4" name="Picture 3" descr="C:\Users\Janice\AppData\Local\Microsoft\Windows\INetCache\Content.Word\676593-200.pn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5832" y="1404937"/>
          <a:ext cx="628650" cy="630237"/>
        </a:xfrm>
        <a:prstGeom prst="rect">
          <a:avLst/>
        </a:prstGeom>
        <a:noFill/>
        <a:ln>
          <a:noFill/>
        </a:ln>
      </xdr:spPr>
    </xdr:pic>
    <xdr:clientData/>
  </xdr:twoCellAnchor>
  <xdr:twoCellAnchor editAs="oneCell">
    <xdr:from>
      <xdr:col>1</xdr:col>
      <xdr:colOff>203200</xdr:colOff>
      <xdr:row>14</xdr:row>
      <xdr:rowOff>19050</xdr:rowOff>
    </xdr:from>
    <xdr:to>
      <xdr:col>1</xdr:col>
      <xdr:colOff>825500</xdr:colOff>
      <xdr:row>14</xdr:row>
      <xdr:rowOff>649287</xdr:rowOff>
    </xdr:to>
    <xdr:pic>
      <xdr:nvPicPr>
        <xdr:cNvPr id="5" name="Picture 4" descr="C:\Users\Janice\AppData\Local\Microsoft\Windows\INetCache\Content.Word\676593-200.png">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4720" y="4103370"/>
          <a:ext cx="628650" cy="63023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2572359</xdr:colOff>
      <xdr:row>1</xdr:row>
      <xdr:rowOff>4884</xdr:rowOff>
    </xdr:from>
    <xdr:to>
      <xdr:col>4</xdr:col>
      <xdr:colOff>14682</xdr:colOff>
      <xdr:row>1</xdr:row>
      <xdr:rowOff>328000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736939" y="164904"/>
          <a:ext cx="1557123" cy="323116"/>
        </a:xfrm>
        <a:prstGeom prst="rect">
          <a:avLst/>
        </a:prstGeom>
      </xdr:spPr>
    </xdr:pic>
    <xdr:clientData/>
  </xdr:twoCellAnchor>
  <xdr:twoCellAnchor editAs="oneCell">
    <xdr:from>
      <xdr:col>1</xdr:col>
      <xdr:colOff>214312</xdr:colOff>
      <xdr:row>5</xdr:row>
      <xdr:rowOff>71437</xdr:rowOff>
    </xdr:from>
    <xdr:to>
      <xdr:col>1</xdr:col>
      <xdr:colOff>842962</xdr:colOff>
      <xdr:row>6</xdr:row>
      <xdr:rowOff>168274</xdr:rowOff>
    </xdr:to>
    <xdr:pic>
      <xdr:nvPicPr>
        <xdr:cNvPr id="4" name="Picture 3" descr="C:\Users\Janice\AppData\Local\Microsoft\Windows\INetCache\Content.Word\676593-200.pn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832" y="1404937"/>
          <a:ext cx="628650" cy="630237"/>
        </a:xfrm>
        <a:prstGeom prst="rect">
          <a:avLst/>
        </a:prstGeom>
        <a:noFill/>
        <a:ln>
          <a:noFill/>
        </a:ln>
      </xdr:spPr>
    </xdr:pic>
    <xdr:clientData/>
  </xdr:twoCellAnchor>
  <xdr:twoCellAnchor editAs="oneCell">
    <xdr:from>
      <xdr:col>1</xdr:col>
      <xdr:colOff>203200</xdr:colOff>
      <xdr:row>11</xdr:row>
      <xdr:rowOff>19050</xdr:rowOff>
    </xdr:from>
    <xdr:to>
      <xdr:col>1</xdr:col>
      <xdr:colOff>831850</xdr:colOff>
      <xdr:row>11</xdr:row>
      <xdr:rowOff>649287</xdr:rowOff>
    </xdr:to>
    <xdr:pic>
      <xdr:nvPicPr>
        <xdr:cNvPr id="5" name="Picture 4" descr="C:\Users\Janice\AppData\Local\Microsoft\Windows\INetCache\Content.Word\676593-200.pn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4720" y="4103370"/>
          <a:ext cx="628650" cy="630237"/>
        </a:xfrm>
        <a:prstGeom prst="rect">
          <a:avLst/>
        </a:prstGeom>
        <a:noFill/>
        <a:ln>
          <a:noFill/>
        </a:ln>
      </xdr:spPr>
    </xdr:pic>
    <xdr:clientData/>
  </xdr:twoCellAnchor>
  <xdr:twoCellAnchor editAs="oneCell">
    <xdr:from>
      <xdr:col>0</xdr:col>
      <xdr:colOff>611189</xdr:colOff>
      <xdr:row>0</xdr:row>
      <xdr:rowOff>39690</xdr:rowOff>
    </xdr:from>
    <xdr:to>
      <xdr:col>2</xdr:col>
      <xdr:colOff>525098</xdr:colOff>
      <xdr:row>1</xdr:row>
      <xdr:rowOff>447337</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3"/>
        <a:stretch>
          <a:fillRect/>
        </a:stretch>
      </xdr:blipFill>
      <xdr:spPr>
        <a:xfrm>
          <a:off x="611189" y="39690"/>
          <a:ext cx="1795097" cy="5663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2572359</xdr:colOff>
      <xdr:row>1</xdr:row>
      <xdr:rowOff>4884</xdr:rowOff>
    </xdr:from>
    <xdr:to>
      <xdr:col>4</xdr:col>
      <xdr:colOff>14682</xdr:colOff>
      <xdr:row>1</xdr:row>
      <xdr:rowOff>328000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8736939" y="164904"/>
          <a:ext cx="1557123" cy="323116"/>
        </a:xfrm>
        <a:prstGeom prst="rect">
          <a:avLst/>
        </a:prstGeom>
      </xdr:spPr>
    </xdr:pic>
    <xdr:clientData/>
  </xdr:twoCellAnchor>
  <xdr:twoCellAnchor editAs="oneCell">
    <xdr:from>
      <xdr:col>1</xdr:col>
      <xdr:colOff>214312</xdr:colOff>
      <xdr:row>5</xdr:row>
      <xdr:rowOff>71437</xdr:rowOff>
    </xdr:from>
    <xdr:to>
      <xdr:col>1</xdr:col>
      <xdr:colOff>842962</xdr:colOff>
      <xdr:row>6</xdr:row>
      <xdr:rowOff>168274</xdr:rowOff>
    </xdr:to>
    <xdr:pic>
      <xdr:nvPicPr>
        <xdr:cNvPr id="4" name="Picture 3" descr="C:\Users\Janice\AppData\Local\Microsoft\Windows\INetCache\Content.Word\676593-200.pn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832" y="1404937"/>
          <a:ext cx="628650" cy="630237"/>
        </a:xfrm>
        <a:prstGeom prst="rect">
          <a:avLst/>
        </a:prstGeom>
        <a:noFill/>
        <a:ln>
          <a:noFill/>
        </a:ln>
      </xdr:spPr>
    </xdr:pic>
    <xdr:clientData/>
  </xdr:twoCellAnchor>
  <xdr:twoCellAnchor editAs="oneCell">
    <xdr:from>
      <xdr:col>1</xdr:col>
      <xdr:colOff>203200</xdr:colOff>
      <xdr:row>12</xdr:row>
      <xdr:rowOff>19050</xdr:rowOff>
    </xdr:from>
    <xdr:to>
      <xdr:col>1</xdr:col>
      <xdr:colOff>831850</xdr:colOff>
      <xdr:row>12</xdr:row>
      <xdr:rowOff>649287</xdr:rowOff>
    </xdr:to>
    <xdr:pic>
      <xdr:nvPicPr>
        <xdr:cNvPr id="5" name="Picture 4" descr="C:\Users\Janice\AppData\Local\Microsoft\Windows\INetCache\Content.Word\676593-200.png">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4720" y="4103370"/>
          <a:ext cx="628650" cy="630237"/>
        </a:xfrm>
        <a:prstGeom prst="rect">
          <a:avLst/>
        </a:prstGeom>
        <a:noFill/>
        <a:ln>
          <a:noFill/>
        </a:ln>
      </xdr:spPr>
    </xdr:pic>
    <xdr:clientData/>
  </xdr:twoCellAnchor>
  <xdr:twoCellAnchor editAs="oneCell">
    <xdr:from>
      <xdr:col>0</xdr:col>
      <xdr:colOff>595313</xdr:colOff>
      <xdr:row>0</xdr:row>
      <xdr:rowOff>55565</xdr:rowOff>
    </xdr:from>
    <xdr:to>
      <xdr:col>2</xdr:col>
      <xdr:colOff>509222</xdr:colOff>
      <xdr:row>1</xdr:row>
      <xdr:rowOff>463212</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3"/>
        <a:stretch>
          <a:fillRect/>
        </a:stretch>
      </xdr:blipFill>
      <xdr:spPr>
        <a:xfrm>
          <a:off x="595313" y="55565"/>
          <a:ext cx="1795097" cy="5663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2572359</xdr:colOff>
      <xdr:row>1</xdr:row>
      <xdr:rowOff>4884</xdr:rowOff>
    </xdr:from>
    <xdr:to>
      <xdr:col>4</xdr:col>
      <xdr:colOff>14682</xdr:colOff>
      <xdr:row>1</xdr:row>
      <xdr:rowOff>328000</xdr:rowOff>
    </xdr:to>
    <xdr:pic>
      <xdr:nvPicPr>
        <xdr:cNvPr id="10" name="Picture 9">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8200047" y="163634"/>
          <a:ext cx="1188823" cy="323116"/>
        </a:xfrm>
        <a:prstGeom prst="rect">
          <a:avLst/>
        </a:prstGeom>
      </xdr:spPr>
    </xdr:pic>
    <xdr:clientData/>
  </xdr:twoCellAnchor>
  <xdr:twoCellAnchor editAs="oneCell">
    <xdr:from>
      <xdr:col>1</xdr:col>
      <xdr:colOff>214312</xdr:colOff>
      <xdr:row>5</xdr:row>
      <xdr:rowOff>71437</xdr:rowOff>
    </xdr:from>
    <xdr:to>
      <xdr:col>1</xdr:col>
      <xdr:colOff>842962</xdr:colOff>
      <xdr:row>6</xdr:row>
      <xdr:rowOff>168274</xdr:rowOff>
    </xdr:to>
    <xdr:pic>
      <xdr:nvPicPr>
        <xdr:cNvPr id="14" name="Picture 13" descr="C:\Users\Janice\AppData\Local\Microsoft\Windows\INetCache\Content.Word\676593-200.png">
          <a:extLst>
            <a:ext uri="{FF2B5EF4-FFF2-40B4-BE49-F238E27FC236}">
              <a16:creationId xmlns:a16="http://schemas.microsoft.com/office/drawing/2014/main" id="{00000000-0008-0000-0C00-00000E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6937" y="1412875"/>
          <a:ext cx="628650" cy="628649"/>
        </a:xfrm>
        <a:prstGeom prst="rect">
          <a:avLst/>
        </a:prstGeom>
        <a:noFill/>
        <a:ln>
          <a:noFill/>
        </a:ln>
      </xdr:spPr>
    </xdr:pic>
    <xdr:clientData/>
  </xdr:twoCellAnchor>
  <xdr:twoCellAnchor editAs="oneCell">
    <xdr:from>
      <xdr:col>1</xdr:col>
      <xdr:colOff>203200</xdr:colOff>
      <xdr:row>12</xdr:row>
      <xdr:rowOff>19050</xdr:rowOff>
    </xdr:from>
    <xdr:to>
      <xdr:col>1</xdr:col>
      <xdr:colOff>831850</xdr:colOff>
      <xdr:row>12</xdr:row>
      <xdr:rowOff>649287</xdr:rowOff>
    </xdr:to>
    <xdr:pic>
      <xdr:nvPicPr>
        <xdr:cNvPr id="16" name="Picture 15" descr="C:\Users\Janice\AppData\Local\Microsoft\Windows\INetCache\Content.Word\676593-200.pn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4095750"/>
          <a:ext cx="628650" cy="630237"/>
        </a:xfrm>
        <a:prstGeom prst="rect">
          <a:avLst/>
        </a:prstGeom>
        <a:noFill/>
        <a:ln>
          <a:noFill/>
        </a:ln>
      </xdr:spPr>
    </xdr:pic>
    <xdr:clientData/>
  </xdr:twoCellAnchor>
  <xdr:twoCellAnchor editAs="oneCell">
    <xdr:from>
      <xdr:col>0</xdr:col>
      <xdr:colOff>635000</xdr:colOff>
      <xdr:row>0</xdr:row>
      <xdr:rowOff>31751</xdr:rowOff>
    </xdr:from>
    <xdr:to>
      <xdr:col>2</xdr:col>
      <xdr:colOff>548909</xdr:colOff>
      <xdr:row>1</xdr:row>
      <xdr:rowOff>439398</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a:stretch>
          <a:fillRect/>
        </a:stretch>
      </xdr:blipFill>
      <xdr:spPr>
        <a:xfrm>
          <a:off x="635000" y="31751"/>
          <a:ext cx="1795097" cy="566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sclark\AppData\Local\Microsoft\Windows\Temporary%20Internet%20Files\Content.Outlook\6LC8GMLG\TaxReturnAnalysis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Return Income (Main)"/>
      <sheetName val="Liquidity Analysis"/>
      <sheetName val="Support Tables"/>
      <sheetName val="Additional Prtnership K-1s &lt;25%"/>
      <sheetName val="Additional S-Corp K-1s &lt;25%"/>
      <sheetName val="Additional Partnerships (1065)"/>
      <sheetName val="Additional S-Corps (1120S)"/>
      <sheetName val="Additional Corporations (1120)"/>
      <sheetName val="Sheet1"/>
      <sheetName val="Sheet2"/>
      <sheetName val="Sheet3"/>
      <sheetName val="Additional Sole Proprietorships"/>
      <sheetName val="Sheet4"/>
    </sheetNames>
    <sheetDataSet>
      <sheetData sheetId="0"/>
      <sheetData sheetId="1"/>
      <sheetData sheetId="2">
        <row r="2">
          <cell r="A2">
            <v>2012</v>
          </cell>
          <cell r="B2">
            <v>0.23</v>
          </cell>
        </row>
        <row r="3">
          <cell r="A3">
            <v>2013</v>
          </cell>
          <cell r="B3">
            <v>0.23</v>
          </cell>
        </row>
        <row r="4">
          <cell r="A4">
            <v>2014</v>
          </cell>
          <cell r="B4">
            <v>0.22</v>
          </cell>
        </row>
        <row r="5">
          <cell r="A5">
            <v>2015</v>
          </cell>
          <cell r="B5">
            <v>0.24</v>
          </cell>
        </row>
        <row r="6">
          <cell r="A6">
            <v>2016</v>
          </cell>
          <cell r="B6">
            <v>0.24</v>
          </cell>
        </row>
      </sheetData>
      <sheetData sheetId="3"/>
      <sheetData sheetId="4"/>
      <sheetData sheetId="5"/>
      <sheetData sheetId="6"/>
      <sheetData sheetId="7"/>
      <sheetData sheetId="8"/>
      <sheetData sheetId="9"/>
      <sheetData sheetId="10"/>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Arch">
      <a:dk1>
        <a:srgbClr val="000000"/>
      </a:dk1>
      <a:lt1>
        <a:srgbClr val="FFFFFF"/>
      </a:lt1>
      <a:dk2>
        <a:srgbClr val="1F497D"/>
      </a:dk2>
      <a:lt2>
        <a:srgbClr val="EEECE1"/>
      </a:lt2>
      <a:accent1>
        <a:srgbClr val="295DA8"/>
      </a:accent1>
      <a:accent2>
        <a:srgbClr val="59595B"/>
      </a:accent2>
      <a:accent3>
        <a:srgbClr val="000000"/>
      </a:accent3>
      <a:accent4>
        <a:srgbClr val="8064A2"/>
      </a:accent4>
      <a:accent5>
        <a:srgbClr val="18A4A6"/>
      </a:accent5>
      <a:accent6>
        <a:srgbClr val="B97C1B"/>
      </a:accent6>
      <a:hlink>
        <a:srgbClr val="0360AF"/>
      </a:hlink>
      <a:folHlink>
        <a:srgbClr val="70609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externalLinkPath" Target="/Users/sclark/AppData/Local/Microsoft/Windows/INetCache/Content.Outlook/OBOJ165R/MCUS-B0975-AMIQuiC-Calculator.xls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externalLinkPath" Target="MCUS-B0975-AMIQuiC-Calculator%205.18.23.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externalLinkPath" Target="file:///\\archdata\archuserdata\Users\rawling\AppData\Local\Packages\Microsoft.MicrosoftEdge_8wekyb3d8bbwe\TempState\Downloads\MCUS-B0975-0320-Qualifying%20Income%20Calculator%20WIP.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sheetPr>
  <dimension ref="A1:R48"/>
  <sheetViews>
    <sheetView showGridLines="0" showRowColHeaders="0" tabSelected="1" topLeftCell="B1" zoomScale="120" zoomScaleNormal="120" zoomScaleSheetLayoutView="140" zoomScalePageLayoutView="130" workbookViewId="0">
      <selection activeCell="H8" sqref="H8"/>
    </sheetView>
  </sheetViews>
  <sheetFormatPr defaultColWidth="10.75" defaultRowHeight="15.75" customHeight="1"/>
  <cols>
    <col min="1" max="1" width="0.5" style="1" hidden="1" customWidth="1"/>
    <col min="2" max="5" width="0.5" style="1" customWidth="1"/>
    <col min="6" max="6" width="3.375" style="1" customWidth="1"/>
    <col min="7" max="7" width="2.625" style="1" customWidth="1"/>
    <col min="8" max="8" width="31.25" style="1" customWidth="1"/>
    <col min="9" max="9" width="34.5" style="1" customWidth="1"/>
    <col min="10" max="10" width="3.25" style="1" customWidth="1"/>
    <col min="11" max="11" width="12.25" style="1" customWidth="1"/>
    <col min="12" max="12" width="3.25" style="1" customWidth="1"/>
    <col min="13" max="13" width="12.25" style="1" customWidth="1"/>
    <col min="14" max="14" width="3.5" style="1" customWidth="1"/>
    <col min="15" max="15" width="9.25" style="1" customWidth="1"/>
    <col min="16" max="16" width="9.375" style="1" customWidth="1"/>
    <col min="17" max="16384" width="10.75" style="1"/>
  </cols>
  <sheetData>
    <row r="1" spans="6:18" ht="15.75" customHeight="1">
      <c r="G1" s="13"/>
      <c r="H1" s="13"/>
      <c r="I1" s="13"/>
      <c r="J1" s="13"/>
      <c r="K1" s="13"/>
      <c r="L1" s="13"/>
      <c r="M1" s="13"/>
      <c r="N1" s="13"/>
    </row>
    <row r="2" spans="6:18" ht="15.75" customHeight="1">
      <c r="G2" s="13"/>
      <c r="H2" s="14"/>
      <c r="I2" s="14"/>
      <c r="J2" s="13"/>
      <c r="K2" s="349"/>
      <c r="L2" s="349"/>
      <c r="M2" s="349"/>
      <c r="N2" s="71"/>
    </row>
    <row r="3" spans="6:18" ht="15.75" customHeight="1">
      <c r="G3" s="13"/>
      <c r="H3" s="14"/>
      <c r="I3" s="14"/>
      <c r="J3" s="13"/>
      <c r="K3" s="71"/>
      <c r="L3" s="71"/>
      <c r="M3" s="71"/>
      <c r="N3" s="71"/>
    </row>
    <row r="4" spans="6:18" ht="15.75" customHeight="1">
      <c r="G4" s="13"/>
      <c r="H4" s="14"/>
      <c r="I4" s="14"/>
      <c r="J4" s="13"/>
      <c r="K4" s="71"/>
      <c r="L4" s="71"/>
      <c r="M4" s="71"/>
      <c r="N4" s="71"/>
    </row>
    <row r="5" spans="6:18" ht="21" customHeight="1">
      <c r="G5" s="350" t="s">
        <v>104</v>
      </c>
      <c r="H5" s="350"/>
      <c r="I5" s="350"/>
      <c r="J5" s="350"/>
      <c r="K5" s="350"/>
      <c r="L5" s="350"/>
      <c r="M5" s="350"/>
      <c r="N5" s="350"/>
      <c r="O5" s="28"/>
      <c r="P5" s="28"/>
      <c r="Q5" s="28"/>
      <c r="R5" s="28"/>
    </row>
    <row r="6" spans="6:18" ht="15.75" customHeight="1">
      <c r="G6" s="29"/>
      <c r="H6" s="29"/>
      <c r="I6" s="157" t="s">
        <v>103</v>
      </c>
      <c r="J6" s="29"/>
      <c r="K6" s="29"/>
      <c r="L6" s="29"/>
      <c r="M6" s="258" t="s">
        <v>208</v>
      </c>
      <c r="N6" s="29"/>
      <c r="O6" s="28"/>
      <c r="P6" s="28"/>
      <c r="Q6" s="28"/>
      <c r="R6" s="28"/>
    </row>
    <row r="7" spans="6:18" s="2" customFormat="1" ht="15" customHeight="1">
      <c r="F7" s="26"/>
      <c r="G7" s="93"/>
      <c r="H7" s="125" t="s">
        <v>174</v>
      </c>
      <c r="I7" s="97"/>
      <c r="J7" s="93"/>
      <c r="K7" s="125" t="s">
        <v>151</v>
      </c>
      <c r="L7" s="93"/>
      <c r="M7" s="98"/>
      <c r="N7" s="30"/>
      <c r="O7" s="31"/>
      <c r="P7" s="31"/>
      <c r="Q7" s="31"/>
      <c r="R7" s="31"/>
    </row>
    <row r="8" spans="6:18" ht="15" customHeight="1" thickBot="1">
      <c r="F8" s="27"/>
      <c r="G8" s="94"/>
      <c r="H8" s="96" t="s">
        <v>204</v>
      </c>
      <c r="I8" s="95"/>
      <c r="J8" s="94"/>
      <c r="K8" s="351" t="s">
        <v>206</v>
      </c>
      <c r="L8" s="351"/>
      <c r="M8" s="351"/>
      <c r="N8" s="32"/>
      <c r="O8" s="28"/>
      <c r="P8" s="28"/>
      <c r="Q8" s="28"/>
      <c r="R8" s="28"/>
    </row>
    <row r="9" spans="6:18" ht="15" customHeight="1" thickTop="1">
      <c r="G9" s="124"/>
      <c r="H9" s="126" t="s">
        <v>90</v>
      </c>
      <c r="I9" s="124"/>
      <c r="J9" s="124"/>
      <c r="K9" s="126" t="s">
        <v>91</v>
      </c>
      <c r="L9" s="124"/>
      <c r="M9" s="124"/>
      <c r="N9" s="29"/>
      <c r="O9" s="28"/>
      <c r="P9" s="28"/>
      <c r="Q9" s="28"/>
      <c r="R9" s="28"/>
    </row>
    <row r="10" spans="6:18" ht="15" customHeight="1" thickBot="1">
      <c r="G10" s="124"/>
      <c r="H10" s="240" t="s">
        <v>205</v>
      </c>
      <c r="I10" s="124"/>
      <c r="J10" s="124"/>
      <c r="K10" s="354" t="s">
        <v>207</v>
      </c>
      <c r="L10" s="355"/>
      <c r="M10" s="355"/>
      <c r="N10" s="29"/>
      <c r="O10" s="28"/>
      <c r="P10" s="28"/>
      <c r="Q10" s="28"/>
      <c r="R10" s="28"/>
    </row>
    <row r="11" spans="6:18" ht="5.25" customHeight="1" thickTop="1">
      <c r="G11" s="28"/>
      <c r="H11" s="28"/>
      <c r="I11" s="28"/>
      <c r="J11" s="29"/>
      <c r="K11" s="29"/>
      <c r="L11" s="29"/>
      <c r="M11" s="29"/>
      <c r="N11" s="29"/>
      <c r="O11" s="28"/>
      <c r="P11" s="28"/>
      <c r="Q11" s="28"/>
      <c r="R11" s="28"/>
    </row>
    <row r="12" spans="6:18" s="11" customFormat="1" ht="15" customHeight="1">
      <c r="G12" s="352"/>
      <c r="H12" s="353"/>
      <c r="I12" s="353"/>
      <c r="J12" s="33"/>
      <c r="K12" s="33"/>
      <c r="L12" s="33"/>
      <c r="M12" s="33"/>
      <c r="N12" s="33"/>
      <c r="O12" s="34"/>
      <c r="P12" s="34"/>
      <c r="Q12" s="34"/>
      <c r="R12" s="34"/>
    </row>
    <row r="13" spans="6:18" s="11" customFormat="1" ht="15" customHeight="1">
      <c r="G13" s="81"/>
      <c r="H13" s="82"/>
      <c r="I13" s="82"/>
      <c r="J13" s="33"/>
      <c r="K13" s="33"/>
      <c r="L13" s="33"/>
      <c r="M13" s="33"/>
      <c r="N13" s="33"/>
      <c r="O13" s="34"/>
      <c r="P13" s="34"/>
      <c r="Q13" s="34"/>
      <c r="R13" s="34"/>
    </row>
    <row r="14" spans="6:18" s="11" customFormat="1" ht="20.25" customHeight="1">
      <c r="G14" s="236"/>
      <c r="H14" s="237" t="s">
        <v>107</v>
      </c>
      <c r="I14" s="127">
        <f>SUM('Base Income Calculator'!G53:J53)</f>
        <v>0</v>
      </c>
      <c r="J14" s="33"/>
      <c r="K14" s="33"/>
      <c r="L14" s="33"/>
      <c r="M14" s="33"/>
      <c r="N14" s="33"/>
      <c r="O14" s="34"/>
      <c r="P14" s="34"/>
      <c r="Q14" s="34"/>
      <c r="R14" s="34"/>
    </row>
    <row r="15" spans="6:18" s="86" customFormat="1" ht="9.75" customHeight="1">
      <c r="G15" s="345"/>
      <c r="H15" s="346"/>
      <c r="I15" s="90"/>
      <c r="J15" s="87"/>
      <c r="K15" s="88"/>
      <c r="L15" s="88"/>
      <c r="M15" s="89"/>
      <c r="N15" s="89"/>
      <c r="O15" s="90"/>
      <c r="P15" s="90"/>
      <c r="Q15" s="90"/>
      <c r="R15" s="90"/>
    </row>
    <row r="16" spans="6:18" s="86" customFormat="1" ht="20.25" customHeight="1">
      <c r="G16" s="238"/>
      <c r="H16" s="239" t="s">
        <v>74</v>
      </c>
      <c r="I16" s="128">
        <f>SUM('Bonus Income Calculator'!F36:I36)</f>
        <v>0</v>
      </c>
      <c r="J16" s="87"/>
      <c r="K16" s="88"/>
      <c r="L16" s="88"/>
      <c r="M16" s="89"/>
      <c r="N16" s="89"/>
      <c r="O16" s="90"/>
      <c r="P16" s="90"/>
      <c r="Q16" s="90"/>
      <c r="R16" s="90"/>
    </row>
    <row r="17" spans="7:18" s="86" customFormat="1" ht="12" customHeight="1">
      <c r="G17" s="238"/>
      <c r="H17" s="239"/>
      <c r="I17" s="128"/>
      <c r="J17" s="87"/>
      <c r="K17" s="88"/>
      <c r="L17" s="88"/>
      <c r="M17" s="89"/>
      <c r="N17" s="89"/>
      <c r="O17" s="90"/>
      <c r="P17" s="90"/>
      <c r="Q17" s="90"/>
      <c r="R17" s="90"/>
    </row>
    <row r="18" spans="7:18" s="86" customFormat="1" ht="20.25" customHeight="1">
      <c r="G18" s="238"/>
      <c r="H18" s="239" t="s">
        <v>75</v>
      </c>
      <c r="I18" s="128">
        <f>SUM('Overtime Income Calculator '!J36:M36)</f>
        <v>0</v>
      </c>
      <c r="J18" s="87"/>
      <c r="K18" s="88"/>
      <c r="L18" s="88"/>
      <c r="M18" s="89"/>
      <c r="N18" s="89"/>
      <c r="O18" s="90"/>
      <c r="P18" s="90"/>
      <c r="Q18" s="90"/>
      <c r="R18" s="90"/>
    </row>
    <row r="19" spans="7:18" s="86" customFormat="1" ht="12" customHeight="1">
      <c r="G19" s="238"/>
      <c r="H19" s="239"/>
      <c r="I19" s="128"/>
      <c r="J19" s="87"/>
      <c r="K19" s="88"/>
      <c r="L19" s="88"/>
      <c r="M19" s="89"/>
      <c r="N19" s="89"/>
      <c r="O19" s="90"/>
      <c r="P19" s="90"/>
      <c r="Q19" s="90"/>
      <c r="R19" s="90"/>
    </row>
    <row r="20" spans="7:18" s="86" customFormat="1" ht="20.25" customHeight="1">
      <c r="G20" s="238"/>
      <c r="H20" s="239" t="s">
        <v>76</v>
      </c>
      <c r="I20" s="128">
        <f>SUM('Commission Income Calculator'!J36:M36)</f>
        <v>0</v>
      </c>
      <c r="J20" s="87"/>
      <c r="K20" s="88"/>
      <c r="L20" s="88"/>
      <c r="M20" s="89"/>
      <c r="N20" s="89"/>
      <c r="O20" s="90"/>
      <c r="P20" s="90"/>
      <c r="Q20" s="90"/>
      <c r="R20" s="90"/>
    </row>
    <row r="21" spans="7:18" s="86" customFormat="1" ht="9.75" customHeight="1">
      <c r="G21" s="238"/>
      <c r="H21" s="239"/>
      <c r="I21" s="87"/>
      <c r="J21" s="87"/>
      <c r="K21" s="88"/>
      <c r="L21" s="88"/>
      <c r="M21" s="89"/>
      <c r="N21" s="89"/>
      <c r="O21" s="90"/>
      <c r="P21" s="90"/>
      <c r="Q21" s="90"/>
      <c r="R21" s="90"/>
    </row>
    <row r="22" spans="7:18" s="86" customFormat="1" ht="9.75" customHeight="1">
      <c r="G22" s="238"/>
      <c r="H22" s="239"/>
      <c r="I22" s="87"/>
      <c r="J22" s="87"/>
      <c r="K22" s="88"/>
      <c r="L22" s="88"/>
      <c r="M22" s="89"/>
      <c r="N22" s="89"/>
      <c r="O22" s="90"/>
      <c r="P22" s="90"/>
      <c r="Q22" s="90"/>
      <c r="R22" s="90"/>
    </row>
    <row r="23" spans="7:18" s="256" customFormat="1" ht="15" customHeight="1">
      <c r="G23" s="252"/>
      <c r="H23" s="338" t="s">
        <v>105</v>
      </c>
      <c r="I23" s="241">
        <f>SUM(I14:I16,I18,I20)</f>
        <v>0</v>
      </c>
      <c r="J23" s="253"/>
      <c r="K23" s="254"/>
      <c r="L23" s="254"/>
      <c r="M23" s="255"/>
      <c r="N23" s="255"/>
    </row>
    <row r="24" spans="7:18" customFormat="1" ht="9.75" customHeight="1">
      <c r="G24" s="235"/>
      <c r="H24" s="235"/>
      <c r="I24" s="235"/>
      <c r="J24" s="235"/>
      <c r="K24" s="235"/>
      <c r="L24" s="235"/>
      <c r="M24" s="235"/>
      <c r="N24" s="235"/>
      <c r="O24" s="50"/>
      <c r="P24" s="50"/>
      <c r="Q24" s="50"/>
      <c r="R24" s="50"/>
    </row>
    <row r="25" spans="7:18" customFormat="1" ht="9.75" customHeight="1">
      <c r="G25" s="235"/>
      <c r="H25" s="235"/>
      <c r="I25" s="235"/>
      <c r="J25" s="235"/>
      <c r="K25" s="235"/>
      <c r="L25" s="235"/>
      <c r="M25" s="235"/>
      <c r="N25" s="235"/>
      <c r="O25" s="50"/>
      <c r="P25" s="50"/>
      <c r="Q25" s="50"/>
      <c r="R25" s="50"/>
    </row>
    <row r="26" spans="7:18" customFormat="1" ht="30" customHeight="1">
      <c r="G26" s="235"/>
      <c r="H26" s="246" t="s">
        <v>155</v>
      </c>
      <c r="I26" s="235"/>
      <c r="J26" s="235"/>
      <c r="K26" s="235"/>
      <c r="L26" s="235"/>
      <c r="M26" s="235"/>
      <c r="N26" s="235"/>
      <c r="O26" s="50"/>
      <c r="P26" s="50"/>
      <c r="Q26" s="50"/>
      <c r="R26" s="50"/>
    </row>
    <row r="27" spans="7:18" customFormat="1" ht="30" customHeight="1">
      <c r="G27" s="235"/>
      <c r="H27" s="246" t="s">
        <v>156</v>
      </c>
      <c r="I27" s="247"/>
      <c r="J27" s="235"/>
      <c r="K27" s="235"/>
      <c r="L27" s="235"/>
      <c r="M27" s="235"/>
      <c r="N27" s="235"/>
      <c r="O27" s="50"/>
      <c r="P27" s="50"/>
      <c r="Q27" s="50"/>
      <c r="R27" s="50"/>
    </row>
    <row r="28" spans="7:18" customFormat="1" ht="30" customHeight="1">
      <c r="G28" s="235"/>
      <c r="H28" s="246" t="s">
        <v>157</v>
      </c>
      <c r="I28" s="235"/>
      <c r="J28" s="235"/>
      <c r="K28" s="235"/>
      <c r="L28" s="235"/>
      <c r="M28" s="235"/>
      <c r="N28" s="235"/>
      <c r="O28" s="50"/>
      <c r="P28" s="50"/>
      <c r="Q28" s="50"/>
      <c r="R28" s="50"/>
    </row>
    <row r="29" spans="7:18" ht="30" customHeight="1">
      <c r="G29" s="235"/>
      <c r="H29" s="246" t="s">
        <v>158</v>
      </c>
      <c r="I29" s="235"/>
      <c r="J29" s="235"/>
      <c r="K29" s="235"/>
      <c r="L29" s="235"/>
      <c r="M29" s="235"/>
      <c r="N29" s="235"/>
      <c r="O29" s="28"/>
      <c r="P29" s="28"/>
      <c r="Q29" s="28"/>
      <c r="R29" s="28"/>
    </row>
    <row r="30" spans="7:18" ht="30" customHeight="1">
      <c r="G30" s="235"/>
      <c r="H30" s="235"/>
      <c r="I30" s="235"/>
      <c r="J30" s="235"/>
      <c r="K30" s="235"/>
      <c r="L30" s="235"/>
      <c r="M30" s="235"/>
      <c r="N30" s="235"/>
      <c r="O30" s="28"/>
      <c r="P30" s="28"/>
      <c r="Q30" s="28"/>
      <c r="R30" s="28"/>
    </row>
    <row r="31" spans="7:18" ht="7.15" customHeight="1">
      <c r="G31" s="235"/>
      <c r="H31" s="235"/>
      <c r="I31" s="235"/>
      <c r="J31" s="235"/>
      <c r="K31" s="235"/>
      <c r="L31" s="235"/>
      <c r="M31" s="235"/>
      <c r="N31" s="235"/>
      <c r="O31" s="28"/>
      <c r="P31" s="28"/>
      <c r="Q31" s="28"/>
      <c r="R31" s="28"/>
    </row>
    <row r="32" spans="7:18" ht="7.15" customHeight="1">
      <c r="G32" s="235"/>
      <c r="H32" s="235"/>
      <c r="I32" s="235"/>
      <c r="J32" s="235"/>
      <c r="K32" s="235"/>
      <c r="L32" s="235"/>
      <c r="M32" s="235"/>
      <c r="N32" s="235"/>
      <c r="O32" s="28"/>
      <c r="P32" s="28"/>
      <c r="Q32" s="28"/>
      <c r="R32" s="28"/>
    </row>
    <row r="33" spans="6:18" ht="15" customHeight="1">
      <c r="G33" s="235"/>
      <c r="H33" s="235"/>
      <c r="I33" s="235"/>
      <c r="J33" s="235"/>
      <c r="K33" s="235"/>
      <c r="L33" s="235"/>
      <c r="M33" s="235"/>
      <c r="N33" s="235"/>
      <c r="O33" s="28"/>
      <c r="P33" s="28"/>
      <c r="Q33" s="28"/>
      <c r="R33" s="28"/>
    </row>
    <row r="34" spans="6:18" ht="15.75" customHeight="1">
      <c r="G34" s="51"/>
      <c r="H34" s="51"/>
      <c r="I34" s="51"/>
      <c r="J34" s="51"/>
      <c r="K34" s="51"/>
      <c r="L34" s="51"/>
      <c r="M34" s="51"/>
      <c r="N34" s="51"/>
      <c r="O34" s="28"/>
      <c r="P34" s="28"/>
      <c r="Q34" s="28"/>
      <c r="R34" s="28"/>
    </row>
    <row r="35" spans="6:18" ht="15.75" customHeight="1">
      <c r="G35" s="51"/>
      <c r="H35" s="51"/>
      <c r="I35" s="51"/>
      <c r="J35" s="51"/>
      <c r="K35" s="51"/>
      <c r="L35" s="51"/>
      <c r="M35" s="51"/>
      <c r="N35" s="51"/>
      <c r="O35" s="28"/>
      <c r="P35" s="28"/>
      <c r="Q35" s="28"/>
      <c r="R35" s="28"/>
    </row>
    <row r="36" spans="6:18" ht="15.75" customHeight="1">
      <c r="G36" s="51"/>
      <c r="H36" s="51"/>
      <c r="I36" s="51"/>
      <c r="J36" s="51"/>
      <c r="K36" s="51"/>
      <c r="L36" s="51"/>
      <c r="M36" s="51"/>
      <c r="N36" s="51"/>
      <c r="O36" s="28"/>
      <c r="P36" s="28"/>
      <c r="Q36" s="28"/>
      <c r="R36" s="28"/>
    </row>
    <row r="37" spans="6:18" ht="15.75" customHeight="1">
      <c r="G37" s="51"/>
      <c r="H37" s="51"/>
      <c r="I37" s="51"/>
      <c r="J37" s="51"/>
      <c r="K37" s="51"/>
      <c r="L37" s="51"/>
      <c r="M37" s="51"/>
      <c r="N37" s="51"/>
      <c r="O37" s="28"/>
      <c r="P37" s="28"/>
      <c r="Q37" s="28"/>
      <c r="R37" s="28"/>
    </row>
    <row r="38" spans="6:18" ht="15.75" customHeight="1">
      <c r="G38" s="51"/>
      <c r="H38" s="51"/>
      <c r="I38" s="51"/>
      <c r="J38" s="51"/>
      <c r="K38" s="51"/>
      <c r="L38" s="51"/>
      <c r="M38" s="51"/>
      <c r="N38" s="51"/>
      <c r="O38" s="28"/>
      <c r="P38" s="28"/>
      <c r="Q38" s="28"/>
      <c r="R38" s="28"/>
    </row>
    <row r="39" spans="6:18" ht="15.75" customHeight="1">
      <c r="G39" s="51"/>
      <c r="H39" s="51"/>
      <c r="I39" s="51"/>
      <c r="J39" s="51"/>
      <c r="K39" s="51"/>
      <c r="L39" s="51"/>
      <c r="M39" s="51"/>
      <c r="N39" s="51"/>
      <c r="O39" s="28"/>
      <c r="P39" s="28"/>
      <c r="Q39" s="28"/>
      <c r="R39" s="28"/>
    </row>
    <row r="40" spans="6:18" ht="15.75" customHeight="1">
      <c r="G40" s="51"/>
      <c r="H40" s="51"/>
      <c r="I40" s="51"/>
      <c r="J40" s="51"/>
      <c r="K40" s="51"/>
      <c r="L40" s="51"/>
      <c r="M40" s="51"/>
      <c r="N40" s="51"/>
      <c r="O40" s="28"/>
      <c r="P40" s="28"/>
      <c r="Q40" s="28"/>
      <c r="R40" s="28"/>
    </row>
    <row r="41" spans="6:18" ht="15.75" customHeight="1">
      <c r="F41" s="347" t="s">
        <v>173</v>
      </c>
      <c r="G41" s="348"/>
      <c r="H41" s="348"/>
      <c r="I41" s="348"/>
      <c r="J41" s="348"/>
      <c r="K41" s="348"/>
      <c r="L41" s="348"/>
      <c r="M41" s="348"/>
      <c r="N41" s="348"/>
      <c r="O41" s="28"/>
      <c r="P41" s="28"/>
      <c r="Q41" s="28"/>
      <c r="R41" s="28"/>
    </row>
    <row r="42" spans="6:18" ht="15.75" customHeight="1">
      <c r="F42" s="348"/>
      <c r="G42" s="348"/>
      <c r="H42" s="348"/>
      <c r="I42" s="348"/>
      <c r="J42" s="348"/>
      <c r="K42" s="348"/>
      <c r="L42" s="348"/>
      <c r="M42" s="348"/>
      <c r="N42" s="348"/>
      <c r="O42" s="28"/>
      <c r="P42" s="28"/>
      <c r="Q42" s="28"/>
      <c r="R42" s="28"/>
    </row>
    <row r="43" spans="6:18" ht="15.75" customHeight="1">
      <c r="F43" s="348"/>
      <c r="G43" s="348"/>
      <c r="H43" s="348"/>
      <c r="I43" s="348"/>
      <c r="J43" s="348"/>
      <c r="K43" s="348"/>
      <c r="L43" s="348"/>
      <c r="M43" s="348"/>
      <c r="N43" s="348"/>
      <c r="O43" s="28"/>
      <c r="P43" s="28"/>
      <c r="Q43" s="28"/>
      <c r="R43" s="28"/>
    </row>
    <row r="44" spans="6:18" ht="15.75" customHeight="1">
      <c r="F44" s="348"/>
      <c r="G44" s="348"/>
      <c r="H44" s="348"/>
      <c r="I44" s="348"/>
      <c r="J44" s="348"/>
      <c r="K44" s="348"/>
      <c r="L44" s="348"/>
      <c r="M44" s="348"/>
      <c r="N44" s="348"/>
      <c r="O44" s="28"/>
      <c r="P44" s="28"/>
      <c r="Q44" s="28"/>
      <c r="R44" s="28"/>
    </row>
    <row r="45" spans="6:18" ht="37.15" customHeight="1">
      <c r="F45" s="342" t="s">
        <v>176</v>
      </c>
      <c r="G45" s="343"/>
      <c r="H45" s="343"/>
      <c r="I45" s="343"/>
      <c r="J45" s="343"/>
      <c r="K45" s="343"/>
      <c r="L45" s="343"/>
      <c r="M45" s="343"/>
      <c r="N45" s="343"/>
      <c r="O45" s="343"/>
    </row>
    <row r="46" spans="6:18" ht="15.75" customHeight="1">
      <c r="F46" s="344"/>
      <c r="G46" s="344"/>
      <c r="H46" s="344"/>
      <c r="I46" s="344"/>
      <c r="J46" s="344"/>
      <c r="K46" s="344"/>
      <c r="L46" s="344"/>
      <c r="M46" s="344"/>
      <c r="N46" s="344"/>
      <c r="O46" s="344"/>
    </row>
    <row r="47" spans="6:18" ht="15.75" customHeight="1">
      <c r="F47" s="344"/>
      <c r="G47" s="344"/>
      <c r="H47" s="344"/>
      <c r="I47" s="344"/>
      <c r="J47" s="344"/>
      <c r="K47" s="344"/>
      <c r="L47" s="344"/>
      <c r="M47" s="344"/>
      <c r="N47" s="344"/>
      <c r="O47" s="344"/>
    </row>
    <row r="48" spans="6:18" ht="15.75" customHeight="1">
      <c r="G48" s="13"/>
      <c r="H48" s="13"/>
      <c r="I48" s="13"/>
      <c r="J48" s="17"/>
      <c r="K48" s="13"/>
      <c r="L48" s="13"/>
      <c r="M48" s="15"/>
      <c r="N48" s="15"/>
    </row>
  </sheetData>
  <sheetProtection algorithmName="SHA-512" hashValue="XtiiAltbaM/UBgn4ScXvvpKU/dIvMPnNtEigHxAPeb5hOtbIr6fcwATFqLrbh1CboT8i4KUOZfZhkHckqVjAEg==" saltValue="bhY7ZZ+K0A0KIepVVDMf5w==" spinCount="100000" sheet="1" selectLockedCells="1"/>
  <dataConsolidate>
    <dataRefs count="1">
      <dataRef name="G19, I19, F26"/>
    </dataRefs>
  </dataConsolidate>
  <mergeCells count="8">
    <mergeCell ref="F45:O47"/>
    <mergeCell ref="G15:H15"/>
    <mergeCell ref="F41:N44"/>
    <mergeCell ref="K2:M2"/>
    <mergeCell ref="G5:N5"/>
    <mergeCell ref="K8:M8"/>
    <mergeCell ref="G12:I12"/>
    <mergeCell ref="K10:M10"/>
  </mergeCells>
  <hyperlinks>
    <hyperlink ref="H26" location="'Base Income Calculator'!Print_Area" display="Click here to access the Base Income Calculator." xr:uid="{00000000-0004-0000-0000-000000000000}"/>
    <hyperlink ref="H27" location="'Bonus Income Calculator'!J16" display="click here to access the Bonus Income Calculator" xr:uid="{00000000-0004-0000-0000-000001000000}"/>
    <hyperlink ref="H28" location="'Overtime Income Calculator '!J16" display="click here to access the Overtime Income Calculator" xr:uid="{00000000-0004-0000-0000-000002000000}"/>
    <hyperlink ref="H29" location="'Commission Income Calculator'!J16" display="click here to access the Commission Income Calculator" xr:uid="{00000000-0004-0000-0000-000003000000}"/>
  </hyperlinks>
  <printOptions horizontalCentered="1"/>
  <pageMargins left="0.15" right="0.15" top="0.2" bottom="0.2" header="0.3" footer="0.1"/>
  <pageSetup orientation="landscape" cellComments="atEnd" r:id="rId1"/>
  <headerFooter alignWithMargins="0">
    <oddFooter>&amp;C&amp;"Arial,Regular"&amp;8© 2019 Arch Mortgage Insurance Company&amp;R&amp;8&amp;P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B2:J28"/>
  <sheetViews>
    <sheetView showGridLines="0" showRowColHeaders="0" zoomScale="120" zoomScaleNormal="120" zoomScaleSheetLayoutView="120" workbookViewId="0">
      <selection activeCell="E3" sqref="E3:F6"/>
    </sheetView>
  </sheetViews>
  <sheetFormatPr defaultRowHeight="12.75"/>
  <cols>
    <col min="2" max="2" width="15.75" customWidth="1"/>
    <col min="3" max="4" width="49.125" customWidth="1"/>
    <col min="6" max="6" width="6" customWidth="1"/>
  </cols>
  <sheetData>
    <row r="2" spans="2:6" ht="37.5" customHeight="1" thickBot="1"/>
    <row r="3" spans="2:6" ht="15" customHeight="1">
      <c r="B3" s="590" t="s">
        <v>100</v>
      </c>
      <c r="C3" s="591"/>
      <c r="D3" s="592"/>
      <c r="E3" s="588" t="s">
        <v>167</v>
      </c>
      <c r="F3" s="585"/>
    </row>
    <row r="4" spans="2:6" ht="19.5" thickBot="1">
      <c r="B4" s="593" t="s">
        <v>35</v>
      </c>
      <c r="C4" s="594"/>
      <c r="D4" s="595"/>
      <c r="E4" s="589"/>
      <c r="F4" s="585"/>
    </row>
    <row r="5" spans="2:6" ht="21.75" customHeight="1" thickBot="1">
      <c r="B5" s="20"/>
      <c r="C5" s="596" t="s">
        <v>175</v>
      </c>
      <c r="D5" s="597"/>
      <c r="E5" s="589"/>
      <c r="F5" s="585"/>
    </row>
    <row r="6" spans="2:6" ht="42" customHeight="1" thickBot="1">
      <c r="B6" s="21"/>
      <c r="C6" s="596" t="s">
        <v>94</v>
      </c>
      <c r="D6" s="597"/>
      <c r="E6" s="589"/>
      <c r="F6" s="585"/>
    </row>
    <row r="7" spans="2:6" ht="54.75" customHeight="1" thickBot="1">
      <c r="B7" s="22"/>
      <c r="C7" s="596" t="s">
        <v>117</v>
      </c>
      <c r="D7" s="597"/>
    </row>
    <row r="8" spans="2:6" ht="30" customHeight="1" thickBot="1">
      <c r="B8" s="602" t="s">
        <v>27</v>
      </c>
      <c r="C8" s="604" t="s">
        <v>95</v>
      </c>
      <c r="D8" s="605"/>
    </row>
    <row r="9" spans="2:6" ht="13.5" hidden="1" customHeight="1" thickBot="1">
      <c r="B9" s="603"/>
      <c r="C9" s="606"/>
      <c r="D9" s="607"/>
    </row>
    <row r="10" spans="2:6" ht="30" customHeight="1" thickBot="1">
      <c r="B10" s="69" t="s">
        <v>28</v>
      </c>
      <c r="C10" s="609" t="s">
        <v>96</v>
      </c>
      <c r="D10" s="611"/>
    </row>
    <row r="11" spans="2:6" ht="30" customHeight="1" thickBot="1">
      <c r="B11" s="70" t="s">
        <v>52</v>
      </c>
      <c r="C11" s="598" t="s">
        <v>97</v>
      </c>
      <c r="D11" s="599"/>
    </row>
    <row r="12" spans="2:6" ht="30" customHeight="1" thickBot="1">
      <c r="B12" s="70" t="s">
        <v>29</v>
      </c>
      <c r="C12" s="598" t="s">
        <v>193</v>
      </c>
      <c r="D12" s="599"/>
    </row>
    <row r="13" spans="2:6" ht="30" customHeight="1" thickBot="1">
      <c r="B13" s="70" t="s">
        <v>30</v>
      </c>
      <c r="C13" s="598" t="s">
        <v>98</v>
      </c>
      <c r="D13" s="608"/>
    </row>
    <row r="14" spans="2:6" ht="30" customHeight="1" thickBot="1">
      <c r="B14" s="70" t="s">
        <v>31</v>
      </c>
      <c r="C14" s="609" t="s">
        <v>139</v>
      </c>
      <c r="D14" s="610"/>
    </row>
    <row r="15" spans="2:6" ht="68.25" customHeight="1" thickBot="1">
      <c r="B15" s="257" t="s">
        <v>32</v>
      </c>
      <c r="C15" s="596" t="s">
        <v>138</v>
      </c>
      <c r="D15" s="597"/>
    </row>
    <row r="16" spans="2:6" ht="30" customHeight="1" thickBot="1">
      <c r="B16" s="70" t="s">
        <v>33</v>
      </c>
      <c r="C16" s="586" t="s">
        <v>137</v>
      </c>
      <c r="D16" s="587"/>
    </row>
    <row r="17" spans="2:10" ht="30" customHeight="1" thickBot="1">
      <c r="B17" s="70" t="s">
        <v>99</v>
      </c>
      <c r="C17" s="609" t="s">
        <v>144</v>
      </c>
      <c r="D17" s="610"/>
    </row>
    <row r="18" spans="2:10" ht="62.25" customHeight="1" thickBot="1">
      <c r="B18" s="70" t="s">
        <v>133</v>
      </c>
      <c r="C18" s="598" t="s">
        <v>145</v>
      </c>
      <c r="D18" s="599"/>
    </row>
    <row r="19" spans="2:10" ht="63.2" customHeight="1" thickBot="1">
      <c r="B19" s="70" t="s">
        <v>136</v>
      </c>
      <c r="C19" s="598" t="s">
        <v>194</v>
      </c>
      <c r="D19" s="599"/>
    </row>
    <row r="20" spans="2:10" ht="63.2" customHeight="1" thickBot="1">
      <c r="B20" s="70" t="s">
        <v>134</v>
      </c>
      <c r="C20" s="598" t="s">
        <v>195</v>
      </c>
      <c r="D20" s="599"/>
    </row>
    <row r="21" spans="2:10" ht="63.2" customHeight="1" thickBot="1">
      <c r="B21" s="70" t="s">
        <v>135</v>
      </c>
      <c r="C21" s="598" t="s">
        <v>168</v>
      </c>
      <c r="D21" s="599"/>
    </row>
    <row r="22" spans="2:10" ht="57" customHeight="1" thickBot="1">
      <c r="B22" s="70" t="s">
        <v>146</v>
      </c>
      <c r="C22" s="609" t="s">
        <v>147</v>
      </c>
      <c r="D22" s="611"/>
    </row>
    <row r="23" spans="2:10">
      <c r="B23" s="245" t="s">
        <v>167</v>
      </c>
      <c r="C23" s="81"/>
    </row>
    <row r="24" spans="2:10">
      <c r="B24" s="109"/>
      <c r="C24" s="111"/>
      <c r="D24" s="111"/>
    </row>
    <row r="25" spans="2:10">
      <c r="B25" s="110"/>
      <c r="C25" s="84"/>
      <c r="D25" s="84"/>
      <c r="E25" s="84"/>
      <c r="F25" s="84"/>
      <c r="G25" s="84"/>
      <c r="H25" s="84"/>
      <c r="I25" s="84"/>
      <c r="J25" s="84"/>
    </row>
    <row r="26" spans="2:10">
      <c r="C26" s="84"/>
      <c r="D26" s="84"/>
      <c r="E26" s="84"/>
      <c r="F26" s="84"/>
      <c r="G26" s="84"/>
      <c r="H26" s="84"/>
      <c r="I26" s="84"/>
      <c r="J26" s="84"/>
    </row>
    <row r="27" spans="2:10">
      <c r="B27" s="600" t="s">
        <v>178</v>
      </c>
      <c r="C27" s="601"/>
      <c r="D27" s="601"/>
    </row>
    <row r="28" spans="2:10">
      <c r="B28" s="601"/>
      <c r="C28" s="601"/>
      <c r="D28" s="601"/>
    </row>
  </sheetData>
  <sheetProtection algorithmName="SHA-512" hashValue="xXvhYegDEE5Ho/dTRjNUfVa8s039CFMqj7Y7//QgaiV9zb5Mu9ZxtvmtZr/NT4RTymAjOCFo3j95CiU5rPaKGw==" saltValue="sjyMS/tB81osRpDvk8Bfag==" spinCount="100000" sheet="1" objects="1" scenarios="1"/>
  <mergeCells count="22">
    <mergeCell ref="C21:D21"/>
    <mergeCell ref="C7:D7"/>
    <mergeCell ref="B27:D28"/>
    <mergeCell ref="B8:B9"/>
    <mergeCell ref="C8:D9"/>
    <mergeCell ref="C12:D12"/>
    <mergeCell ref="C13:D13"/>
    <mergeCell ref="C14:D14"/>
    <mergeCell ref="C10:D10"/>
    <mergeCell ref="C11:D11"/>
    <mergeCell ref="C17:D17"/>
    <mergeCell ref="C15:D15"/>
    <mergeCell ref="C19:D19"/>
    <mergeCell ref="C18:D18"/>
    <mergeCell ref="C22:D22"/>
    <mergeCell ref="C20:D20"/>
    <mergeCell ref="C16:D16"/>
    <mergeCell ref="E3:F6"/>
    <mergeCell ref="B3:D3"/>
    <mergeCell ref="B4:D4"/>
    <mergeCell ref="C5:D5"/>
    <mergeCell ref="C6:D6"/>
  </mergeCells>
  <hyperlinks>
    <hyperlink ref="B24:D24" location="'Overtime Income Calculator '!A1" display="Click Here for to Return to Overtime Income Calculator " xr:uid="{00000000-0004-0000-0200-000000000000}"/>
    <hyperlink ref="B23" location="'Base Income Calculator'!A1" display="Click Here for to Return to Base Income Calculator " xr:uid="{00000000-0004-0000-0200-000001000000}"/>
    <hyperlink ref="E3" location="'Base Income Calculator'!A1" display="Click Here to Return to Base Income Calculator " xr:uid="{00000000-0004-0000-0200-000002000000}"/>
  </hyperlinks>
  <pageMargins left="0.5" right="0.25" top="0.25" bottom="0.75" header="0.3" footer="0.3"/>
  <pageSetup paperSize="5"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2:J20"/>
  <sheetViews>
    <sheetView showGridLines="0" showRowColHeaders="0" zoomScale="110" zoomScaleNormal="110" zoomScaleSheetLayoutView="120" workbookViewId="0">
      <selection activeCell="C5" sqref="C5:D5"/>
    </sheetView>
  </sheetViews>
  <sheetFormatPr defaultRowHeight="12.75"/>
  <cols>
    <col min="2" max="2" width="15.75" customWidth="1"/>
    <col min="3" max="4" width="49.125" customWidth="1"/>
  </cols>
  <sheetData>
    <row r="2" spans="2:9" ht="37.5" customHeight="1" thickBot="1"/>
    <row r="3" spans="2:9" ht="15" customHeight="1">
      <c r="B3" s="590" t="s">
        <v>62</v>
      </c>
      <c r="C3" s="591"/>
      <c r="D3" s="592"/>
      <c r="E3" s="612" t="s">
        <v>119</v>
      </c>
      <c r="F3" s="613"/>
      <c r="G3" s="613"/>
      <c r="H3" s="344"/>
      <c r="I3" s="344"/>
    </row>
    <row r="4" spans="2:9" ht="19.5" thickBot="1">
      <c r="B4" s="593" t="s">
        <v>35</v>
      </c>
      <c r="C4" s="594"/>
      <c r="D4" s="595"/>
    </row>
    <row r="5" spans="2:9" ht="21.75" customHeight="1" thickBot="1">
      <c r="B5" s="20"/>
      <c r="C5" s="596" t="s">
        <v>121</v>
      </c>
      <c r="D5" s="597"/>
    </row>
    <row r="6" spans="2:9" ht="42" customHeight="1" thickBot="1">
      <c r="B6" s="21"/>
      <c r="C6" s="596" t="s">
        <v>123</v>
      </c>
      <c r="D6" s="597"/>
    </row>
    <row r="7" spans="2:9" ht="54.75" customHeight="1" thickBot="1">
      <c r="B7" s="22"/>
      <c r="C7" s="596" t="s">
        <v>132</v>
      </c>
      <c r="D7" s="597"/>
    </row>
    <row r="8" spans="2:9" ht="30" customHeight="1" thickBot="1">
      <c r="B8" s="602" t="s">
        <v>27</v>
      </c>
      <c r="C8" s="604" t="s">
        <v>59</v>
      </c>
      <c r="D8" s="605"/>
    </row>
    <row r="9" spans="2:9" ht="13.5" hidden="1" customHeight="1" thickBot="1">
      <c r="B9" s="603"/>
      <c r="C9" s="606"/>
      <c r="D9" s="607"/>
    </row>
    <row r="10" spans="2:9" ht="45" customHeight="1" thickBot="1">
      <c r="B10" s="69" t="s">
        <v>28</v>
      </c>
      <c r="C10" s="598" t="s">
        <v>112</v>
      </c>
      <c r="D10" s="599"/>
    </row>
    <row r="11" spans="2:9" ht="30" customHeight="1" thickBot="1">
      <c r="B11" s="70" t="s">
        <v>52</v>
      </c>
      <c r="C11" s="73" t="s">
        <v>60</v>
      </c>
      <c r="D11" s="74"/>
    </row>
    <row r="12" spans="2:9" ht="60" customHeight="1" thickBot="1">
      <c r="B12" s="70"/>
      <c r="C12" s="596" t="s">
        <v>127</v>
      </c>
      <c r="D12" s="597"/>
    </row>
    <row r="13" spans="2:9" ht="47.25" customHeight="1" thickBot="1">
      <c r="B13" s="70" t="s">
        <v>29</v>
      </c>
      <c r="C13" s="598" t="s">
        <v>129</v>
      </c>
      <c r="D13" s="599"/>
    </row>
    <row r="14" spans="2:9" ht="57" customHeight="1" thickBot="1">
      <c r="B14" s="70" t="s">
        <v>30</v>
      </c>
      <c r="C14" s="598" t="s">
        <v>66</v>
      </c>
      <c r="D14" s="599"/>
    </row>
    <row r="15" spans="2:9" ht="57" customHeight="1" thickBot="1">
      <c r="B15" s="70" t="s">
        <v>31</v>
      </c>
      <c r="C15" s="598" t="s">
        <v>67</v>
      </c>
      <c r="D15" s="599"/>
    </row>
    <row r="16" spans="2:9" ht="30" customHeight="1" thickBot="1">
      <c r="B16" s="70" t="s">
        <v>32</v>
      </c>
      <c r="C16" s="614" t="s">
        <v>61</v>
      </c>
      <c r="D16" s="615"/>
    </row>
    <row r="18" spans="2:10">
      <c r="B18" s="352" t="s">
        <v>119</v>
      </c>
      <c r="C18" s="353"/>
      <c r="D18" s="353"/>
      <c r="E18" s="352"/>
      <c r="F18" s="353"/>
      <c r="G18" s="353"/>
      <c r="H18" s="352"/>
      <c r="I18" s="353"/>
      <c r="J18" s="353"/>
    </row>
    <row r="19" spans="2:10">
      <c r="B19" s="616"/>
      <c r="C19" s="600"/>
      <c r="D19" s="600"/>
      <c r="E19" s="600"/>
      <c r="F19" s="600"/>
      <c r="G19" s="600"/>
      <c r="H19" s="600"/>
      <c r="I19" s="600"/>
      <c r="J19" s="600"/>
    </row>
    <row r="20" spans="2:10">
      <c r="B20" s="617"/>
      <c r="C20" s="600"/>
      <c r="D20" s="600"/>
      <c r="E20" s="600"/>
      <c r="F20" s="600"/>
      <c r="G20" s="600"/>
      <c r="H20" s="600"/>
      <c r="I20" s="600"/>
      <c r="J20" s="600"/>
    </row>
  </sheetData>
  <mergeCells count="18">
    <mergeCell ref="C16:D16"/>
    <mergeCell ref="B19:J20"/>
    <mergeCell ref="C10:D10"/>
    <mergeCell ref="C12:D12"/>
    <mergeCell ref="C13:D13"/>
    <mergeCell ref="C14:D14"/>
    <mergeCell ref="C15:D15"/>
    <mergeCell ref="B18:D18"/>
    <mergeCell ref="E18:G18"/>
    <mergeCell ref="H18:J18"/>
    <mergeCell ref="C7:D7"/>
    <mergeCell ref="E3:I3"/>
    <mergeCell ref="B8:B9"/>
    <mergeCell ref="C8:D9"/>
    <mergeCell ref="B3:D3"/>
    <mergeCell ref="B4:D4"/>
    <mergeCell ref="C5:D5"/>
    <mergeCell ref="C6:D6"/>
  </mergeCells>
  <hyperlinks>
    <hyperlink ref="B18:D18" location="'Bonus Income Calculator'!A1" display="Click Here to Return to  Bonus Income Calculator" xr:uid="{00000000-0004-0000-0400-000000000000}"/>
    <hyperlink ref="E3:G3" location="'Bonus Income Calculator'!A1" display="Click Here to Return to  Bonus Income Calculator" xr:uid="{00000000-0004-0000-0400-000001000000}"/>
  </hyperlinks>
  <pageMargins left="0.5" right="0.25" top="0.25" bottom="0.75" header="0.3" footer="0.3"/>
  <pageSetup paperSize="5"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sheetPr>
  <dimension ref="B2:J21"/>
  <sheetViews>
    <sheetView showGridLines="0" showRowColHeaders="0" zoomScale="110" zoomScaleNormal="110" zoomScaleSheetLayoutView="120" workbookViewId="0">
      <selection activeCell="C5" sqref="C5:D5"/>
    </sheetView>
  </sheetViews>
  <sheetFormatPr defaultRowHeight="12.75"/>
  <cols>
    <col min="2" max="2" width="15.75" customWidth="1"/>
    <col min="3" max="4" width="49.125" customWidth="1"/>
  </cols>
  <sheetData>
    <row r="2" spans="2:9" ht="37.5" customHeight="1" thickBot="1"/>
    <row r="3" spans="2:9" ht="15" customHeight="1">
      <c r="B3" s="590" t="s">
        <v>55</v>
      </c>
      <c r="C3" s="591"/>
      <c r="D3" s="592"/>
      <c r="E3" s="618" t="s">
        <v>120</v>
      </c>
      <c r="F3" s="525"/>
      <c r="G3" s="525"/>
      <c r="H3" s="344"/>
      <c r="I3" s="344"/>
    </row>
    <row r="4" spans="2:9" ht="19.5" thickBot="1">
      <c r="B4" s="593" t="s">
        <v>35</v>
      </c>
      <c r="C4" s="594"/>
      <c r="D4" s="595"/>
    </row>
    <row r="5" spans="2:9" ht="21.75" customHeight="1" thickBot="1">
      <c r="B5" s="20"/>
      <c r="C5" s="596" t="s">
        <v>121</v>
      </c>
      <c r="D5" s="597"/>
    </row>
    <row r="6" spans="2:9" ht="42" customHeight="1" thickBot="1">
      <c r="B6" s="21"/>
      <c r="C6" s="596" t="s">
        <v>113</v>
      </c>
      <c r="D6" s="597"/>
    </row>
    <row r="7" spans="2:9" ht="54.75" customHeight="1" thickBot="1">
      <c r="B7" s="22"/>
      <c r="C7" s="596" t="s">
        <v>132</v>
      </c>
      <c r="D7" s="597"/>
    </row>
    <row r="8" spans="2:9" ht="30" customHeight="1" thickBot="1">
      <c r="B8" s="602" t="s">
        <v>27</v>
      </c>
      <c r="C8" s="604" t="s">
        <v>56</v>
      </c>
      <c r="D8" s="605"/>
    </row>
    <row r="9" spans="2:9" ht="13.5" hidden="1" customHeight="1" thickBot="1">
      <c r="B9" s="603"/>
      <c r="C9" s="606"/>
      <c r="D9" s="607"/>
    </row>
    <row r="10" spans="2:9" ht="30" customHeight="1" thickBot="1">
      <c r="B10" s="69" t="s">
        <v>28</v>
      </c>
      <c r="C10" s="598" t="s">
        <v>72</v>
      </c>
      <c r="D10" s="599"/>
    </row>
    <row r="11" spans="2:9" ht="30" customHeight="1" thickBot="1">
      <c r="B11" s="70" t="s">
        <v>52</v>
      </c>
      <c r="C11" s="598" t="s">
        <v>122</v>
      </c>
      <c r="D11" s="599"/>
    </row>
    <row r="12" spans="2:9" ht="30" customHeight="1" thickBot="1">
      <c r="B12" s="70" t="s">
        <v>29</v>
      </c>
      <c r="C12" s="73" t="s">
        <v>57</v>
      </c>
      <c r="D12" s="74"/>
    </row>
    <row r="13" spans="2:9" ht="60" customHeight="1" thickBot="1">
      <c r="B13" s="70"/>
      <c r="C13" s="596" t="s">
        <v>127</v>
      </c>
      <c r="D13" s="597"/>
    </row>
    <row r="14" spans="2:9" ht="47.25" customHeight="1" thickBot="1">
      <c r="B14" s="70" t="s">
        <v>30</v>
      </c>
      <c r="C14" s="598" t="s">
        <v>128</v>
      </c>
      <c r="D14" s="599"/>
    </row>
    <row r="15" spans="2:9" ht="57" customHeight="1" thickBot="1">
      <c r="B15" s="70" t="s">
        <v>31</v>
      </c>
      <c r="C15" s="598" t="s">
        <v>114</v>
      </c>
      <c r="D15" s="599"/>
    </row>
    <row r="16" spans="2:9" ht="57" customHeight="1" thickBot="1">
      <c r="B16" s="70" t="s">
        <v>32</v>
      </c>
      <c r="C16" s="598" t="s">
        <v>115</v>
      </c>
      <c r="D16" s="599"/>
    </row>
    <row r="17" spans="2:10" ht="30" customHeight="1" thickBot="1">
      <c r="B17" s="70" t="s">
        <v>33</v>
      </c>
      <c r="C17" s="614" t="s">
        <v>58</v>
      </c>
      <c r="D17" s="615"/>
    </row>
    <row r="19" spans="2:10">
      <c r="B19" s="524" t="s">
        <v>120</v>
      </c>
      <c r="C19" s="525"/>
      <c r="D19" s="525"/>
    </row>
    <row r="20" spans="2:10">
      <c r="B20" s="616"/>
      <c r="C20" s="600"/>
      <c r="D20" s="600"/>
      <c r="E20" s="600"/>
      <c r="F20" s="600"/>
      <c r="G20" s="600"/>
      <c r="H20" s="600"/>
      <c r="I20" s="600"/>
      <c r="J20" s="600"/>
    </row>
    <row r="21" spans="2:10">
      <c r="B21" s="617"/>
      <c r="C21" s="600"/>
      <c r="D21" s="600"/>
      <c r="E21" s="600"/>
      <c r="F21" s="600"/>
      <c r="G21" s="600"/>
      <c r="H21" s="600"/>
      <c r="I21" s="600"/>
      <c r="J21" s="600"/>
    </row>
  </sheetData>
  <sheetProtection algorithmName="SHA-512" hashValue="S5oBMHudswE7H21MJm41KLvtUBznbtK3qnLy3YWud48i2jhQww35NQSswSVZsGja7zjRicYNtFZYj9TBf/m2lQ==" saltValue="jdVwIZCtTSlLQS145AEbUA==" spinCount="100000" sheet="1" objects="1" scenarios="1"/>
  <mergeCells count="17">
    <mergeCell ref="C7:D7"/>
    <mergeCell ref="E3:I3"/>
    <mergeCell ref="B8:B9"/>
    <mergeCell ref="C8:D9"/>
    <mergeCell ref="B3:D3"/>
    <mergeCell ref="B4:D4"/>
    <mergeCell ref="C5:D5"/>
    <mergeCell ref="C6:D6"/>
    <mergeCell ref="B20:J21"/>
    <mergeCell ref="C10:D10"/>
    <mergeCell ref="C11:D11"/>
    <mergeCell ref="C13:D13"/>
    <mergeCell ref="C14:D14"/>
    <mergeCell ref="C15:D15"/>
    <mergeCell ref="C16:D16"/>
    <mergeCell ref="B19:D19"/>
    <mergeCell ref="C17:D17"/>
  </mergeCells>
  <hyperlinks>
    <hyperlink ref="B19:D19" location="'Overtime Income Calculator '!A1" display="Click Here for to Return to Overtime Income Calculator " xr:uid="{00000000-0004-0000-0A00-000000000000}"/>
    <hyperlink ref="E3:G3" location="'Overtime Income Calculator '!A1" display="Click Here for to Return to Overtime Income Calculator " xr:uid="{00000000-0004-0000-0A00-000001000000}"/>
  </hyperlinks>
  <pageMargins left="0.5" right="0.25" top="0.25" bottom="0.75" header="0.3" footer="0.3"/>
  <pageSetup paperSize="5" scale="7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1"/>
  </sheetPr>
  <dimension ref="B2:J21"/>
  <sheetViews>
    <sheetView showGridLines="0" showRowColHeaders="0" zoomScale="110" zoomScaleNormal="110" zoomScaleSheetLayoutView="120" workbookViewId="0">
      <selection activeCell="C5" sqref="C5:D5"/>
    </sheetView>
  </sheetViews>
  <sheetFormatPr defaultRowHeight="12.75"/>
  <cols>
    <col min="2" max="2" width="15.75" customWidth="1"/>
    <col min="3" max="4" width="49.125" customWidth="1"/>
  </cols>
  <sheetData>
    <row r="2" spans="2:10" ht="37.5" customHeight="1" thickBot="1"/>
    <row r="3" spans="2:10" ht="15" customHeight="1">
      <c r="B3" s="590" t="s">
        <v>34</v>
      </c>
      <c r="C3" s="591"/>
      <c r="D3" s="592"/>
      <c r="E3" s="618" t="s">
        <v>73</v>
      </c>
      <c r="F3" s="525"/>
      <c r="G3" s="525"/>
      <c r="H3" s="619"/>
      <c r="I3" s="619"/>
      <c r="J3" s="619"/>
    </row>
    <row r="4" spans="2:10" ht="19.5" thickBot="1">
      <c r="B4" s="593" t="s">
        <v>35</v>
      </c>
      <c r="C4" s="594"/>
      <c r="D4" s="595"/>
    </row>
    <row r="5" spans="2:10" ht="21.75" customHeight="1" thickBot="1">
      <c r="B5" s="20"/>
      <c r="C5" s="596" t="s">
        <v>121</v>
      </c>
      <c r="D5" s="597"/>
    </row>
    <row r="6" spans="2:10" ht="42" customHeight="1" thickBot="1">
      <c r="B6" s="21"/>
      <c r="C6" s="596" t="s">
        <v>113</v>
      </c>
      <c r="D6" s="597"/>
    </row>
    <row r="7" spans="2:10" ht="54.75" customHeight="1" thickBot="1">
      <c r="B7" s="22"/>
      <c r="C7" s="596" t="s">
        <v>132</v>
      </c>
      <c r="D7" s="597"/>
    </row>
    <row r="8" spans="2:10" ht="30" customHeight="1" thickBot="1">
      <c r="B8" s="602" t="s">
        <v>27</v>
      </c>
      <c r="C8" s="604" t="s">
        <v>40</v>
      </c>
      <c r="D8" s="605"/>
    </row>
    <row r="9" spans="2:10" ht="13.5" hidden="1" customHeight="1" thickBot="1">
      <c r="B9" s="603"/>
      <c r="C9" s="606"/>
      <c r="D9" s="607"/>
    </row>
    <row r="10" spans="2:10" ht="30" customHeight="1" thickBot="1">
      <c r="B10" s="69" t="s">
        <v>28</v>
      </c>
      <c r="C10" s="598" t="s">
        <v>72</v>
      </c>
      <c r="D10" s="599"/>
    </row>
    <row r="11" spans="2:10" ht="30" customHeight="1" thickBot="1">
      <c r="B11" s="70" t="s">
        <v>52</v>
      </c>
      <c r="C11" s="598" t="s">
        <v>122</v>
      </c>
      <c r="D11" s="599"/>
    </row>
    <row r="12" spans="2:10" ht="30" customHeight="1" thickBot="1">
      <c r="B12" s="70" t="s">
        <v>29</v>
      </c>
      <c r="C12" s="73" t="s">
        <v>53</v>
      </c>
      <c r="D12" s="74"/>
    </row>
    <row r="13" spans="2:10" ht="60" customHeight="1" thickBot="1">
      <c r="B13" s="70"/>
      <c r="C13" s="596" t="s">
        <v>126</v>
      </c>
      <c r="D13" s="597"/>
    </row>
    <row r="14" spans="2:10" ht="47.25" customHeight="1" thickBot="1">
      <c r="B14" s="70" t="s">
        <v>30</v>
      </c>
      <c r="C14" s="598" t="s">
        <v>125</v>
      </c>
      <c r="D14" s="599"/>
    </row>
    <row r="15" spans="2:10" ht="57" customHeight="1" thickBot="1">
      <c r="B15" s="70" t="s">
        <v>31</v>
      </c>
      <c r="C15" s="598" t="s">
        <v>124</v>
      </c>
      <c r="D15" s="599"/>
    </row>
    <row r="16" spans="2:10" ht="57" customHeight="1" thickBot="1">
      <c r="B16" s="70" t="s">
        <v>32</v>
      </c>
      <c r="C16" s="598" t="s">
        <v>118</v>
      </c>
      <c r="D16" s="599"/>
    </row>
    <row r="17" spans="2:10" ht="30" customHeight="1" thickBot="1">
      <c r="B17" s="70" t="s">
        <v>33</v>
      </c>
      <c r="C17" s="614" t="s">
        <v>54</v>
      </c>
      <c r="D17" s="615"/>
    </row>
    <row r="19" spans="2:10">
      <c r="B19" s="620" t="s">
        <v>73</v>
      </c>
      <c r="C19" s="621"/>
      <c r="D19" s="621"/>
    </row>
    <row r="20" spans="2:10">
      <c r="B20" s="616"/>
      <c r="C20" s="600"/>
      <c r="D20" s="600"/>
      <c r="E20" s="600"/>
      <c r="F20" s="600"/>
      <c r="G20" s="600"/>
      <c r="H20" s="600"/>
      <c r="I20" s="600"/>
      <c r="J20" s="600"/>
    </row>
    <row r="21" spans="2:10">
      <c r="B21" s="617"/>
      <c r="C21" s="600"/>
      <c r="D21" s="600"/>
      <c r="E21" s="600"/>
      <c r="F21" s="600"/>
      <c r="G21" s="600"/>
      <c r="H21" s="600"/>
      <c r="I21" s="600"/>
      <c r="J21" s="600"/>
    </row>
  </sheetData>
  <sheetProtection algorithmName="SHA-512" hashValue="anqX31fxw4uCwXRDRSPN9V+QHAoParAty623gEgfEntWIAkQkXLluW5qt4jOLq2FmexyAx+i8fwxVHlyXnZg6w==" saltValue="VehPR8AzY/G62utTUUiEDg==" spinCount="100000" sheet="1" objects="1" scenarios="1"/>
  <mergeCells count="17">
    <mergeCell ref="C7:D7"/>
    <mergeCell ref="B8:B9"/>
    <mergeCell ref="C8:D9"/>
    <mergeCell ref="B20:J21"/>
    <mergeCell ref="C13:D13"/>
    <mergeCell ref="C10:D10"/>
    <mergeCell ref="C11:D11"/>
    <mergeCell ref="C14:D14"/>
    <mergeCell ref="C15:D15"/>
    <mergeCell ref="C16:D16"/>
    <mergeCell ref="C17:D17"/>
    <mergeCell ref="B19:D19"/>
    <mergeCell ref="B3:D3"/>
    <mergeCell ref="B4:D4"/>
    <mergeCell ref="C5:D5"/>
    <mergeCell ref="C6:D6"/>
    <mergeCell ref="E3:J3"/>
  </mergeCells>
  <hyperlinks>
    <hyperlink ref="B19:D19" location="'Commission Income Calculator'!A1" display="Click here for Commission Calculator Instructions" xr:uid="{00000000-0004-0000-0C00-000000000000}"/>
    <hyperlink ref="E3:G3" location="'Commission Income Calculator'!A1" display="Click here for Commission Calculator Instructions" xr:uid="{00000000-0004-0000-0C00-000001000000}"/>
  </hyperlinks>
  <pageMargins left="0.5" right="0.25" top="0.25" bottom="0.75" header="0.3" footer="0.3"/>
  <pageSetup paperSize="5" scale="7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5"/>
  </sheetPr>
  <dimension ref="B1:Q68"/>
  <sheetViews>
    <sheetView showGridLines="0" showRowColHeaders="0" zoomScale="120" zoomScaleNormal="120" workbookViewId="0"/>
  </sheetViews>
  <sheetFormatPr defaultRowHeight="12.75"/>
  <cols>
    <col min="2" max="15" width="6.375" customWidth="1"/>
    <col min="16" max="16" width="6.625" customWidth="1"/>
  </cols>
  <sheetData>
    <row r="1" spans="2:17" ht="21">
      <c r="B1" s="631"/>
      <c r="C1" s="632"/>
      <c r="D1" s="632"/>
      <c r="E1" s="632"/>
      <c r="F1" s="632"/>
      <c r="G1" s="633"/>
      <c r="H1" s="633"/>
      <c r="I1" s="12"/>
      <c r="J1" s="12"/>
      <c r="K1" s="12"/>
      <c r="L1" s="12"/>
      <c r="M1" s="12"/>
      <c r="N1" s="12"/>
      <c r="O1" s="12"/>
    </row>
    <row r="2" spans="2:17" ht="14.25" customHeight="1">
      <c r="B2" s="19"/>
      <c r="C2" s="16"/>
      <c r="D2" s="16"/>
      <c r="E2" s="16"/>
      <c r="F2" s="16"/>
      <c r="G2" s="12"/>
      <c r="H2" s="12"/>
      <c r="I2" s="12"/>
      <c r="J2" s="12"/>
      <c r="K2" s="12"/>
      <c r="L2" s="12"/>
      <c r="M2" s="12"/>
      <c r="N2" s="12"/>
      <c r="O2" s="12"/>
    </row>
    <row r="3" spans="2:17" ht="14.25" customHeight="1">
      <c r="B3" s="19"/>
      <c r="C3" s="16"/>
      <c r="D3" s="16"/>
      <c r="E3" s="16"/>
      <c r="F3" s="16"/>
      <c r="G3" s="12"/>
      <c r="H3" s="12"/>
      <c r="I3" s="12"/>
      <c r="J3" s="12"/>
      <c r="K3" s="12"/>
      <c r="L3" s="12"/>
      <c r="M3" s="12"/>
      <c r="N3" s="12"/>
      <c r="O3" s="12"/>
    </row>
    <row r="4" spans="2:17" ht="21">
      <c r="B4" s="350" t="s">
        <v>192</v>
      </c>
      <c r="C4" s="350"/>
      <c r="D4" s="350"/>
      <c r="E4" s="350"/>
      <c r="F4" s="350"/>
      <c r="G4" s="350"/>
      <c r="H4" s="350"/>
      <c r="I4" s="350"/>
      <c r="J4" s="350"/>
      <c r="K4" s="350"/>
      <c r="L4" s="350"/>
      <c r="M4" s="350"/>
      <c r="N4" s="350"/>
      <c r="O4" s="350"/>
    </row>
    <row r="5" spans="2:17" ht="16.5" thickBot="1">
      <c r="B5" s="61" t="s">
        <v>102</v>
      </c>
      <c r="C5" s="52"/>
      <c r="D5" s="52"/>
      <c r="E5" s="52"/>
      <c r="F5" s="52"/>
      <c r="G5" s="52"/>
      <c r="H5" s="52"/>
      <c r="I5" s="52"/>
      <c r="J5" s="52"/>
      <c r="K5" s="52"/>
      <c r="L5" s="52"/>
      <c r="M5" s="52"/>
      <c r="N5" s="52"/>
      <c r="O5" s="52"/>
    </row>
    <row r="6" spans="2:17" ht="21" customHeight="1" thickBot="1">
      <c r="B6" s="62"/>
      <c r="C6" s="108" t="s">
        <v>5</v>
      </c>
      <c r="D6" s="108" t="s">
        <v>6</v>
      </c>
      <c r="E6" s="108" t="s">
        <v>6</v>
      </c>
      <c r="F6" s="108" t="s">
        <v>7</v>
      </c>
      <c r="G6" s="108" t="s">
        <v>8</v>
      </c>
      <c r="H6" s="108" t="s">
        <v>9</v>
      </c>
      <c r="I6" s="108" t="s">
        <v>10</v>
      </c>
      <c r="J6" s="108" t="s">
        <v>11</v>
      </c>
      <c r="K6" s="108" t="s">
        <v>12</v>
      </c>
      <c r="L6" s="108" t="s">
        <v>13</v>
      </c>
      <c r="M6" s="108" t="s">
        <v>16</v>
      </c>
      <c r="N6" s="108" t="s">
        <v>17</v>
      </c>
      <c r="O6" s="108" t="s">
        <v>18</v>
      </c>
      <c r="P6" s="622"/>
      <c r="Q6" s="623"/>
    </row>
    <row r="7" spans="2:17" ht="16.5" thickBot="1">
      <c r="B7" s="63" t="s">
        <v>14</v>
      </c>
      <c r="C7" s="53"/>
      <c r="D7" s="244">
        <v>-28</v>
      </c>
      <c r="E7" s="54">
        <v>-29</v>
      </c>
      <c r="F7" s="53"/>
      <c r="G7" s="53"/>
      <c r="H7" s="53"/>
      <c r="I7" s="53"/>
      <c r="J7" s="53"/>
      <c r="K7" s="53"/>
      <c r="L7" s="53"/>
      <c r="M7" s="53"/>
      <c r="N7" s="53"/>
      <c r="O7" s="53"/>
      <c r="P7" s="622"/>
      <c r="Q7" s="623"/>
    </row>
    <row r="8" spans="2:17" ht="13.5" thickBot="1">
      <c r="B8" s="64">
        <v>1</v>
      </c>
      <c r="C8" s="55">
        <v>0.03</v>
      </c>
      <c r="D8" s="55">
        <v>1.04</v>
      </c>
      <c r="E8" s="55">
        <v>1.03</v>
      </c>
      <c r="F8" s="55">
        <v>2.0299999999999998</v>
      </c>
      <c r="G8" s="55">
        <v>3.03</v>
      </c>
      <c r="H8" s="55">
        <v>4.03</v>
      </c>
      <c r="I8" s="55">
        <v>5.03</v>
      </c>
      <c r="J8" s="55">
        <v>6.03</v>
      </c>
      <c r="K8" s="55">
        <v>7.03</v>
      </c>
      <c r="L8" s="55">
        <v>8.0299999999999994</v>
      </c>
      <c r="M8" s="55">
        <v>9.0299999999999994</v>
      </c>
      <c r="N8" s="55">
        <v>10.029999999999999</v>
      </c>
      <c r="O8" s="55">
        <v>11.03</v>
      </c>
      <c r="P8" s="622"/>
      <c r="Q8" s="623"/>
    </row>
    <row r="9" spans="2:17" ht="13.5" thickBot="1">
      <c r="B9" s="64">
        <v>2</v>
      </c>
      <c r="C9" s="55">
        <v>0.06</v>
      </c>
      <c r="D9" s="55">
        <v>1.07</v>
      </c>
      <c r="E9" s="55">
        <v>1.07</v>
      </c>
      <c r="F9" s="55">
        <v>2.06</v>
      </c>
      <c r="G9" s="55">
        <v>3.07</v>
      </c>
      <c r="H9" s="55">
        <v>4.0599999999999996</v>
      </c>
      <c r="I9" s="55">
        <v>5.07</v>
      </c>
      <c r="J9" s="55">
        <v>6.06</v>
      </c>
      <c r="K9" s="55">
        <v>7.06</v>
      </c>
      <c r="L9" s="55">
        <v>8.07</v>
      </c>
      <c r="M9" s="55">
        <v>9.06</v>
      </c>
      <c r="N9" s="55">
        <v>10.07</v>
      </c>
      <c r="O9" s="55">
        <v>11.06</v>
      </c>
      <c r="P9" s="624"/>
      <c r="Q9" s="624"/>
    </row>
    <row r="10" spans="2:17" ht="13.5" thickBot="1">
      <c r="B10" s="64">
        <v>3</v>
      </c>
      <c r="C10" s="55">
        <v>0.1</v>
      </c>
      <c r="D10" s="55">
        <v>1.1100000000000001</v>
      </c>
      <c r="E10" s="55">
        <v>1.1000000000000001</v>
      </c>
      <c r="F10" s="55">
        <v>2.1</v>
      </c>
      <c r="G10" s="55">
        <v>3.1</v>
      </c>
      <c r="H10" s="55">
        <v>4.0999999999999996</v>
      </c>
      <c r="I10" s="55">
        <v>5.0999999999999996</v>
      </c>
      <c r="J10" s="55">
        <v>6.1</v>
      </c>
      <c r="K10" s="55">
        <v>7.1</v>
      </c>
      <c r="L10" s="55">
        <v>8.1</v>
      </c>
      <c r="M10" s="55">
        <v>9.1</v>
      </c>
      <c r="N10" s="55">
        <v>10.1</v>
      </c>
      <c r="O10" s="55">
        <v>11.1</v>
      </c>
      <c r="P10" s="625"/>
      <c r="Q10" s="626"/>
    </row>
    <row r="11" spans="2:17" ht="13.5" thickBot="1">
      <c r="B11" s="64">
        <v>4</v>
      </c>
      <c r="C11" s="55">
        <v>0.13</v>
      </c>
      <c r="D11" s="55">
        <v>1.1399999999999999</v>
      </c>
      <c r="E11" s="55">
        <v>1.1399999999999999</v>
      </c>
      <c r="F11" s="55">
        <v>2.13</v>
      </c>
      <c r="G11" s="55">
        <v>3.13</v>
      </c>
      <c r="H11" s="55">
        <v>4.13</v>
      </c>
      <c r="I11" s="55">
        <v>5.13</v>
      </c>
      <c r="J11" s="55">
        <v>6.13</v>
      </c>
      <c r="K11" s="55">
        <v>7.13</v>
      </c>
      <c r="L11" s="55">
        <v>8.1300000000000008</v>
      </c>
      <c r="M11" s="55">
        <v>9.1300000000000008</v>
      </c>
      <c r="N11" s="55">
        <v>10.130000000000001</v>
      </c>
      <c r="O11" s="55">
        <v>11.13</v>
      </c>
      <c r="P11" s="627"/>
      <c r="Q11" s="627"/>
    </row>
    <row r="12" spans="2:17" ht="13.5" thickBot="1">
      <c r="B12" s="64">
        <v>5</v>
      </c>
      <c r="C12" s="55">
        <v>0.16</v>
      </c>
      <c r="D12" s="55">
        <v>1.18</v>
      </c>
      <c r="E12" s="55">
        <v>1.17</v>
      </c>
      <c r="F12" s="55">
        <v>2.16</v>
      </c>
      <c r="G12" s="55">
        <v>3.17</v>
      </c>
      <c r="H12" s="55">
        <v>4.16</v>
      </c>
      <c r="I12" s="55">
        <v>5.17</v>
      </c>
      <c r="J12" s="55">
        <v>6.16</v>
      </c>
      <c r="K12" s="55">
        <v>7.16</v>
      </c>
      <c r="L12" s="55">
        <v>8.17</v>
      </c>
      <c r="M12" s="55">
        <v>9.16</v>
      </c>
      <c r="N12" s="55">
        <v>10.17</v>
      </c>
      <c r="O12" s="55">
        <v>11.16</v>
      </c>
      <c r="P12" s="627"/>
      <c r="Q12" s="627"/>
    </row>
    <row r="13" spans="2:17" ht="13.5" thickBot="1">
      <c r="B13" s="64">
        <v>6</v>
      </c>
      <c r="C13" s="55">
        <v>0.19</v>
      </c>
      <c r="D13" s="55">
        <v>1.21</v>
      </c>
      <c r="E13" s="55">
        <v>1.21</v>
      </c>
      <c r="F13" s="55">
        <v>2.19</v>
      </c>
      <c r="G13" s="55">
        <v>3.2</v>
      </c>
      <c r="H13" s="55">
        <v>4.1900000000000004</v>
      </c>
      <c r="I13" s="55">
        <v>5.2</v>
      </c>
      <c r="J13" s="55">
        <v>6.19</v>
      </c>
      <c r="K13" s="55">
        <v>7.19</v>
      </c>
      <c r="L13" s="55">
        <v>8.1999999999999993</v>
      </c>
      <c r="M13" s="55">
        <v>9.19</v>
      </c>
      <c r="N13" s="55">
        <v>10.199999999999999</v>
      </c>
      <c r="O13" s="55">
        <v>11.19</v>
      </c>
      <c r="P13" s="627"/>
      <c r="Q13" s="627"/>
    </row>
    <row r="14" spans="2:17" ht="13.5" thickBot="1">
      <c r="B14" s="64">
        <v>7</v>
      </c>
      <c r="C14" s="55">
        <v>0.23</v>
      </c>
      <c r="D14" s="55">
        <v>1.25</v>
      </c>
      <c r="E14" s="55">
        <v>1.24</v>
      </c>
      <c r="F14" s="55">
        <v>2.23</v>
      </c>
      <c r="G14" s="55">
        <v>3.23</v>
      </c>
      <c r="H14" s="55">
        <v>4.2300000000000004</v>
      </c>
      <c r="I14" s="55">
        <v>5.23</v>
      </c>
      <c r="J14" s="55">
        <v>6.23</v>
      </c>
      <c r="K14" s="55">
        <v>7.23</v>
      </c>
      <c r="L14" s="55">
        <v>8.23</v>
      </c>
      <c r="M14" s="55">
        <v>9.23</v>
      </c>
      <c r="N14" s="55">
        <v>10.23</v>
      </c>
      <c r="O14" s="55">
        <v>11.23</v>
      </c>
    </row>
    <row r="15" spans="2:17" ht="13.5" thickBot="1">
      <c r="B15" s="64">
        <v>8</v>
      </c>
      <c r="C15" s="55">
        <v>0.26</v>
      </c>
      <c r="D15" s="55">
        <v>1.29</v>
      </c>
      <c r="E15" s="55">
        <v>1.28</v>
      </c>
      <c r="F15" s="55">
        <v>2.2599999999999998</v>
      </c>
      <c r="G15" s="55">
        <v>3.27</v>
      </c>
      <c r="H15" s="55">
        <v>4.26</v>
      </c>
      <c r="I15" s="55">
        <v>5.27</v>
      </c>
      <c r="J15" s="55">
        <v>6.26</v>
      </c>
      <c r="K15" s="55">
        <v>7.26</v>
      </c>
      <c r="L15" s="55">
        <v>8.27</v>
      </c>
      <c r="M15" s="55">
        <v>9.26</v>
      </c>
      <c r="N15" s="55">
        <v>10.27</v>
      </c>
      <c r="O15" s="55">
        <v>11.26</v>
      </c>
      <c r="P15" s="625"/>
      <c r="Q15" s="626"/>
    </row>
    <row r="16" spans="2:17" ht="13.5" thickBot="1">
      <c r="B16" s="64">
        <v>9</v>
      </c>
      <c r="C16" s="55">
        <v>0.28999999999999998</v>
      </c>
      <c r="D16" s="55">
        <v>1.32</v>
      </c>
      <c r="E16" s="55">
        <v>1.31</v>
      </c>
      <c r="F16" s="55">
        <v>2.29</v>
      </c>
      <c r="G16" s="55">
        <v>3.3</v>
      </c>
      <c r="H16" s="55">
        <v>4.29</v>
      </c>
      <c r="I16" s="55">
        <v>5.3</v>
      </c>
      <c r="J16" s="55">
        <v>6.29</v>
      </c>
      <c r="K16" s="55">
        <v>7.29</v>
      </c>
      <c r="L16" s="55">
        <v>8.3000000000000007</v>
      </c>
      <c r="M16" s="55">
        <v>9.2899999999999991</v>
      </c>
      <c r="N16" s="55">
        <v>10.3</v>
      </c>
      <c r="O16" s="55">
        <v>11.29</v>
      </c>
      <c r="P16" s="627"/>
      <c r="Q16" s="627"/>
    </row>
    <row r="17" spans="2:17" ht="13.5" thickBot="1">
      <c r="B17" s="64">
        <v>10</v>
      </c>
      <c r="C17" s="55">
        <v>0.32</v>
      </c>
      <c r="D17" s="55">
        <v>1.36</v>
      </c>
      <c r="E17" s="55">
        <v>1.34</v>
      </c>
      <c r="F17" s="55">
        <v>2.3199999999999998</v>
      </c>
      <c r="G17" s="55">
        <v>3.33</v>
      </c>
      <c r="H17" s="55">
        <v>4.32</v>
      </c>
      <c r="I17" s="55">
        <v>5.33</v>
      </c>
      <c r="J17" s="55">
        <v>6.32</v>
      </c>
      <c r="K17" s="55">
        <v>7.32</v>
      </c>
      <c r="L17" s="55">
        <v>8.33</v>
      </c>
      <c r="M17" s="55">
        <v>9.32</v>
      </c>
      <c r="N17" s="55">
        <v>10.33</v>
      </c>
      <c r="O17" s="55">
        <v>11.32</v>
      </c>
      <c r="P17" s="627"/>
      <c r="Q17" s="627"/>
    </row>
    <row r="18" spans="2:17" ht="13.5" thickBot="1">
      <c r="B18" s="64">
        <v>11</v>
      </c>
      <c r="C18" s="55">
        <v>0.35</v>
      </c>
      <c r="D18" s="55">
        <v>1.39</v>
      </c>
      <c r="E18" s="55">
        <v>1.38</v>
      </c>
      <c r="F18" s="55">
        <v>2.35</v>
      </c>
      <c r="G18" s="55">
        <v>3.37</v>
      </c>
      <c r="H18" s="55">
        <v>4.3499999999999996</v>
      </c>
      <c r="I18" s="55">
        <v>5.37</v>
      </c>
      <c r="J18" s="55">
        <v>6.35</v>
      </c>
      <c r="K18" s="55">
        <v>7.35</v>
      </c>
      <c r="L18" s="55">
        <v>8.3699999999999992</v>
      </c>
      <c r="M18" s="55">
        <v>9.35</v>
      </c>
      <c r="N18" s="55">
        <v>10.37</v>
      </c>
      <c r="O18" s="55">
        <v>11.35</v>
      </c>
      <c r="P18" s="627"/>
      <c r="Q18" s="627"/>
    </row>
    <row r="19" spans="2:17" ht="13.5" thickBot="1">
      <c r="B19" s="64">
        <v>12</v>
      </c>
      <c r="C19" s="55">
        <v>0.39</v>
      </c>
      <c r="D19" s="55">
        <v>1.43</v>
      </c>
      <c r="E19" s="55">
        <v>1.41</v>
      </c>
      <c r="F19" s="55">
        <v>2.39</v>
      </c>
      <c r="G19" s="55">
        <v>3.4</v>
      </c>
      <c r="H19" s="55">
        <v>4.3899999999999997</v>
      </c>
      <c r="I19" s="55">
        <v>5.4</v>
      </c>
      <c r="J19" s="55">
        <v>6.39</v>
      </c>
      <c r="K19" s="55">
        <v>7.39</v>
      </c>
      <c r="L19" s="55">
        <v>8.4</v>
      </c>
      <c r="M19" s="55">
        <v>9.39</v>
      </c>
      <c r="N19" s="55">
        <v>10.4</v>
      </c>
      <c r="O19" s="55">
        <v>11.39</v>
      </c>
    </row>
    <row r="20" spans="2:17" ht="13.5" thickBot="1">
      <c r="B20" s="64">
        <v>13</v>
      </c>
      <c r="C20" s="55">
        <v>0.42</v>
      </c>
      <c r="D20" s="55">
        <v>1.46</v>
      </c>
      <c r="E20" s="55">
        <v>1.45</v>
      </c>
      <c r="F20" s="55">
        <v>2.42</v>
      </c>
      <c r="G20" s="55">
        <v>3.43</v>
      </c>
      <c r="H20" s="55">
        <v>4.42</v>
      </c>
      <c r="I20" s="55">
        <v>5.43</v>
      </c>
      <c r="J20" s="55">
        <v>6.42</v>
      </c>
      <c r="K20" s="55">
        <v>7.42</v>
      </c>
      <c r="L20" s="55">
        <v>8.43</v>
      </c>
      <c r="M20" s="55">
        <v>9.42</v>
      </c>
      <c r="N20" s="55">
        <v>10.43</v>
      </c>
      <c r="O20" s="55">
        <v>11.42</v>
      </c>
      <c r="P20" s="628"/>
      <c r="Q20" s="626"/>
    </row>
    <row r="21" spans="2:17" ht="13.5" thickBot="1">
      <c r="B21" s="64">
        <v>14</v>
      </c>
      <c r="C21" s="55">
        <v>0.45</v>
      </c>
      <c r="D21" s="55">
        <v>1.5</v>
      </c>
      <c r="E21" s="55">
        <v>1.48</v>
      </c>
      <c r="F21" s="55">
        <v>2.4500000000000002</v>
      </c>
      <c r="G21" s="55">
        <v>3.47</v>
      </c>
      <c r="H21" s="55">
        <v>4.45</v>
      </c>
      <c r="I21" s="55">
        <v>5.47</v>
      </c>
      <c r="J21" s="55">
        <v>6.45</v>
      </c>
      <c r="K21" s="55">
        <v>7.45</v>
      </c>
      <c r="L21" s="55">
        <v>8.4700000000000006</v>
      </c>
      <c r="M21" s="55">
        <v>9.4499999999999993</v>
      </c>
      <c r="N21" s="55">
        <v>10.47</v>
      </c>
      <c r="O21" s="55">
        <v>11.45</v>
      </c>
      <c r="P21" s="629"/>
      <c r="Q21" s="627"/>
    </row>
    <row r="22" spans="2:17" ht="13.5" thickBot="1">
      <c r="B22" s="64">
        <v>15</v>
      </c>
      <c r="C22" s="55">
        <v>0.48</v>
      </c>
      <c r="D22" s="55">
        <v>1.54</v>
      </c>
      <c r="E22" s="55">
        <v>1.52</v>
      </c>
      <c r="F22" s="55">
        <v>2.48</v>
      </c>
      <c r="G22" s="55">
        <v>3.5</v>
      </c>
      <c r="H22" s="55">
        <v>4.4800000000000004</v>
      </c>
      <c r="I22" s="55">
        <v>5.5</v>
      </c>
      <c r="J22" s="55">
        <v>6.48</v>
      </c>
      <c r="K22" s="55">
        <v>7.48</v>
      </c>
      <c r="L22" s="55">
        <v>8.5</v>
      </c>
      <c r="M22" s="55">
        <v>9.48</v>
      </c>
      <c r="N22" s="55">
        <v>10.5</v>
      </c>
      <c r="O22" s="55">
        <v>11.48</v>
      </c>
      <c r="P22" s="629"/>
      <c r="Q22" s="627"/>
    </row>
    <row r="23" spans="2:17" ht="13.5" thickBot="1">
      <c r="B23" s="64">
        <v>16</v>
      </c>
      <c r="C23" s="55">
        <v>0.52</v>
      </c>
      <c r="D23" s="55">
        <v>1.57</v>
      </c>
      <c r="E23" s="55">
        <v>1.55</v>
      </c>
      <c r="F23" s="55">
        <v>2.52</v>
      </c>
      <c r="G23" s="55">
        <v>3.53</v>
      </c>
      <c r="H23" s="55">
        <v>4.5199999999999996</v>
      </c>
      <c r="I23" s="55">
        <v>5.53</v>
      </c>
      <c r="J23" s="55">
        <v>6.52</v>
      </c>
      <c r="K23" s="55">
        <v>7.52</v>
      </c>
      <c r="L23" s="55">
        <v>8.5299999999999994</v>
      </c>
      <c r="M23" s="55">
        <v>9.52</v>
      </c>
      <c r="N23" s="55">
        <v>10.53</v>
      </c>
      <c r="O23" s="55">
        <v>11.52</v>
      </c>
      <c r="P23" s="629"/>
      <c r="Q23" s="627"/>
    </row>
    <row r="24" spans="2:17" ht="13.5" thickBot="1">
      <c r="B24" s="64">
        <v>17</v>
      </c>
      <c r="C24" s="55">
        <v>0.55000000000000004</v>
      </c>
      <c r="D24" s="55">
        <v>1.61</v>
      </c>
      <c r="E24" s="55">
        <v>1.59</v>
      </c>
      <c r="F24" s="55">
        <v>2.5499999999999998</v>
      </c>
      <c r="G24" s="55">
        <v>3.57</v>
      </c>
      <c r="H24" s="55">
        <v>4.55</v>
      </c>
      <c r="I24" s="55">
        <v>5.57</v>
      </c>
      <c r="J24" s="55">
        <v>6.55</v>
      </c>
      <c r="K24" s="55">
        <v>7.55</v>
      </c>
      <c r="L24" s="55">
        <v>8.57</v>
      </c>
      <c r="M24" s="55">
        <v>9.5500000000000007</v>
      </c>
      <c r="N24" s="55">
        <v>10.57</v>
      </c>
      <c r="O24" s="55">
        <v>11.55</v>
      </c>
      <c r="P24" s="630"/>
      <c r="Q24" s="344"/>
    </row>
    <row r="25" spans="2:17" ht="13.5" thickBot="1">
      <c r="B25" s="64">
        <v>18</v>
      </c>
      <c r="C25" s="55">
        <v>0.57999999999999996</v>
      </c>
      <c r="D25" s="55">
        <v>1.64</v>
      </c>
      <c r="E25" s="55">
        <v>1.62</v>
      </c>
      <c r="F25" s="55">
        <v>2.58</v>
      </c>
      <c r="G25" s="55">
        <v>3.6</v>
      </c>
      <c r="H25" s="55">
        <v>4.58</v>
      </c>
      <c r="I25" s="55">
        <v>5.6</v>
      </c>
      <c r="J25" s="55">
        <v>6.58</v>
      </c>
      <c r="K25" s="55">
        <v>7.58</v>
      </c>
      <c r="L25" s="55">
        <v>8.6</v>
      </c>
      <c r="M25" s="55">
        <v>9.58</v>
      </c>
      <c r="N25" s="55">
        <v>10.6</v>
      </c>
      <c r="O25" s="55">
        <v>11.58</v>
      </c>
    </row>
    <row r="26" spans="2:17" ht="13.5" thickBot="1">
      <c r="B26" s="64">
        <v>19</v>
      </c>
      <c r="C26" s="55">
        <v>0.61</v>
      </c>
      <c r="D26" s="55">
        <v>1.68</v>
      </c>
      <c r="E26" s="55">
        <v>1.66</v>
      </c>
      <c r="F26" s="55">
        <v>2.61</v>
      </c>
      <c r="G26" s="55">
        <v>3.63</v>
      </c>
      <c r="H26" s="55">
        <v>4.6100000000000003</v>
      </c>
      <c r="I26" s="55">
        <v>5.63</v>
      </c>
      <c r="J26" s="55">
        <v>6.61</v>
      </c>
      <c r="K26" s="55">
        <v>7.61</v>
      </c>
      <c r="L26" s="55">
        <v>8.6300000000000008</v>
      </c>
      <c r="M26" s="55">
        <v>9.61</v>
      </c>
      <c r="N26" s="55">
        <v>10.63</v>
      </c>
      <c r="O26" s="55">
        <v>11.61</v>
      </c>
    </row>
    <row r="27" spans="2:17" ht="13.5" thickBot="1">
      <c r="B27" s="64">
        <v>20</v>
      </c>
      <c r="C27" s="55">
        <v>0.65</v>
      </c>
      <c r="D27" s="55">
        <v>1.71</v>
      </c>
      <c r="E27" s="55">
        <v>1.69</v>
      </c>
      <c r="F27" s="55">
        <v>2.65</v>
      </c>
      <c r="G27" s="55">
        <v>3.67</v>
      </c>
      <c r="H27" s="55">
        <v>4.6500000000000004</v>
      </c>
      <c r="I27" s="55">
        <v>5.67</v>
      </c>
      <c r="J27" s="55">
        <v>6.65</v>
      </c>
      <c r="K27" s="55">
        <v>7.65</v>
      </c>
      <c r="L27" s="55">
        <v>8.67</v>
      </c>
      <c r="M27" s="55">
        <v>9.65</v>
      </c>
      <c r="N27" s="55">
        <v>10.67</v>
      </c>
      <c r="O27" s="55">
        <v>11.65</v>
      </c>
    </row>
    <row r="28" spans="2:17" ht="13.5" thickBot="1">
      <c r="B28" s="64">
        <v>21</v>
      </c>
      <c r="C28" s="55">
        <v>0.68</v>
      </c>
      <c r="D28" s="55">
        <v>1.75</v>
      </c>
      <c r="E28" s="55">
        <v>1.72</v>
      </c>
      <c r="F28" s="55">
        <v>2.68</v>
      </c>
      <c r="G28" s="55">
        <v>3.7</v>
      </c>
      <c r="H28" s="55">
        <v>4.68</v>
      </c>
      <c r="I28" s="55">
        <v>5.7</v>
      </c>
      <c r="J28" s="55">
        <v>6.68</v>
      </c>
      <c r="K28" s="55">
        <v>7.68</v>
      </c>
      <c r="L28" s="55">
        <v>8.6999999999999993</v>
      </c>
      <c r="M28" s="55">
        <v>9.68</v>
      </c>
      <c r="N28" s="55">
        <v>10.7</v>
      </c>
      <c r="O28" s="55">
        <v>11.68</v>
      </c>
    </row>
    <row r="29" spans="2:17" ht="13.5" thickBot="1">
      <c r="B29" s="64">
        <v>22</v>
      </c>
      <c r="C29" s="55">
        <v>0.71</v>
      </c>
      <c r="D29" s="55">
        <v>1.79</v>
      </c>
      <c r="E29" s="55">
        <v>1.76</v>
      </c>
      <c r="F29" s="55">
        <v>2.71</v>
      </c>
      <c r="G29" s="55">
        <v>3.73</v>
      </c>
      <c r="H29" s="55">
        <v>4.71</v>
      </c>
      <c r="I29" s="55">
        <v>5.73</v>
      </c>
      <c r="J29" s="55">
        <v>6.71</v>
      </c>
      <c r="K29" s="55">
        <v>7.71</v>
      </c>
      <c r="L29" s="55">
        <v>8.73</v>
      </c>
      <c r="M29" s="55">
        <v>9.7100000000000009</v>
      </c>
      <c r="N29" s="55">
        <v>10.73</v>
      </c>
      <c r="O29" s="55">
        <v>11.71</v>
      </c>
    </row>
    <row r="30" spans="2:17" ht="13.5" thickBot="1">
      <c r="B30" s="64">
        <v>23</v>
      </c>
      <c r="C30" s="55">
        <v>0.74</v>
      </c>
      <c r="D30" s="55">
        <v>1.82</v>
      </c>
      <c r="E30" s="55">
        <v>1.79</v>
      </c>
      <c r="F30" s="55">
        <v>2.74</v>
      </c>
      <c r="G30" s="55">
        <v>3.77</v>
      </c>
      <c r="H30" s="55">
        <v>4.74</v>
      </c>
      <c r="I30" s="55">
        <v>5.77</v>
      </c>
      <c r="J30" s="55">
        <v>6.74</v>
      </c>
      <c r="K30" s="55">
        <v>7.74</v>
      </c>
      <c r="L30" s="55">
        <v>8.77</v>
      </c>
      <c r="M30" s="55">
        <v>9.74</v>
      </c>
      <c r="N30" s="55">
        <v>10.77</v>
      </c>
      <c r="O30" s="55">
        <v>11.74</v>
      </c>
    </row>
    <row r="31" spans="2:17" ht="13.5" thickBot="1">
      <c r="B31" s="64">
        <v>24</v>
      </c>
      <c r="C31" s="55">
        <v>0.77</v>
      </c>
      <c r="D31" s="55">
        <v>1.86</v>
      </c>
      <c r="E31" s="55">
        <v>1.83</v>
      </c>
      <c r="F31" s="55">
        <v>2.77</v>
      </c>
      <c r="G31" s="55">
        <v>3.8</v>
      </c>
      <c r="H31" s="55">
        <v>4.7699999999999996</v>
      </c>
      <c r="I31" s="55">
        <v>5.8</v>
      </c>
      <c r="J31" s="55">
        <v>6.77</v>
      </c>
      <c r="K31" s="55">
        <v>7.77</v>
      </c>
      <c r="L31" s="55">
        <v>8.8000000000000007</v>
      </c>
      <c r="M31" s="55">
        <v>9.77</v>
      </c>
      <c r="N31" s="55">
        <v>10.8</v>
      </c>
      <c r="O31" s="55">
        <v>11.77</v>
      </c>
    </row>
    <row r="32" spans="2:17" ht="13.5" thickBot="1">
      <c r="B32" s="64">
        <v>25</v>
      </c>
      <c r="C32" s="55">
        <v>0.81</v>
      </c>
      <c r="D32" s="55">
        <v>1.89</v>
      </c>
      <c r="E32" s="55">
        <v>1.86</v>
      </c>
      <c r="F32" s="55">
        <v>2.81</v>
      </c>
      <c r="G32" s="55">
        <v>3.83</v>
      </c>
      <c r="H32" s="55">
        <v>4.8099999999999996</v>
      </c>
      <c r="I32" s="55">
        <v>5.83</v>
      </c>
      <c r="J32" s="55">
        <v>6.81</v>
      </c>
      <c r="K32" s="55">
        <v>7.81</v>
      </c>
      <c r="L32" s="55">
        <v>8.83</v>
      </c>
      <c r="M32" s="55">
        <v>9.81</v>
      </c>
      <c r="N32" s="55">
        <v>10.83</v>
      </c>
      <c r="O32" s="55">
        <v>11.81</v>
      </c>
    </row>
    <row r="33" spans="2:15" ht="13.5" thickBot="1">
      <c r="B33" s="64">
        <v>26</v>
      </c>
      <c r="C33" s="55">
        <v>0.84</v>
      </c>
      <c r="D33" s="55">
        <v>1.93</v>
      </c>
      <c r="E33" s="55">
        <v>1.9</v>
      </c>
      <c r="F33" s="55">
        <v>2.84</v>
      </c>
      <c r="G33" s="55">
        <v>3.87</v>
      </c>
      <c r="H33" s="55">
        <v>4.84</v>
      </c>
      <c r="I33" s="55">
        <v>5.87</v>
      </c>
      <c r="J33" s="55">
        <v>6.84</v>
      </c>
      <c r="K33" s="55">
        <v>7.84</v>
      </c>
      <c r="L33" s="55">
        <v>8.8699999999999992</v>
      </c>
      <c r="M33" s="55">
        <v>9.84</v>
      </c>
      <c r="N33" s="55">
        <v>10.87</v>
      </c>
      <c r="O33" s="55">
        <v>11.84</v>
      </c>
    </row>
    <row r="34" spans="2:15" ht="13.5" thickBot="1">
      <c r="B34" s="288">
        <v>27</v>
      </c>
      <c r="C34" s="289">
        <v>0.87</v>
      </c>
      <c r="D34" s="289">
        <v>1.96</v>
      </c>
      <c r="E34" s="289">
        <v>1.93</v>
      </c>
      <c r="F34" s="289">
        <v>2.87</v>
      </c>
      <c r="G34" s="289">
        <v>3.9</v>
      </c>
      <c r="H34" s="289">
        <v>4.87</v>
      </c>
      <c r="I34" s="289">
        <v>5.9</v>
      </c>
      <c r="J34" s="289">
        <v>6.87</v>
      </c>
      <c r="K34" s="289">
        <v>7.87</v>
      </c>
      <c r="L34" s="289">
        <v>8.9</v>
      </c>
      <c r="M34" s="289">
        <v>9.8699999999999992</v>
      </c>
      <c r="N34" s="289">
        <v>10.9</v>
      </c>
      <c r="O34" s="289">
        <v>11.87</v>
      </c>
    </row>
    <row r="35" spans="2:15" ht="13.5" thickBot="1">
      <c r="B35" s="288">
        <v>28</v>
      </c>
      <c r="C35" s="289">
        <v>0.9</v>
      </c>
      <c r="D35" s="290">
        <v>2</v>
      </c>
      <c r="E35" s="289">
        <v>1.97</v>
      </c>
      <c r="F35" s="289">
        <v>2.9</v>
      </c>
      <c r="G35" s="289">
        <v>3.93</v>
      </c>
      <c r="H35" s="289">
        <v>4.9000000000000004</v>
      </c>
      <c r="I35" s="289">
        <v>5.93</v>
      </c>
      <c r="J35" s="289">
        <v>6.9</v>
      </c>
      <c r="K35" s="289">
        <v>7.9</v>
      </c>
      <c r="L35" s="289">
        <v>8.93</v>
      </c>
      <c r="M35" s="289">
        <v>9.9</v>
      </c>
      <c r="N35" s="289">
        <v>10.93</v>
      </c>
      <c r="O35" s="289">
        <v>11.9</v>
      </c>
    </row>
    <row r="36" spans="2:15" ht="13.5" thickBot="1">
      <c r="B36" s="64">
        <v>29</v>
      </c>
      <c r="C36" s="55">
        <v>0.94</v>
      </c>
      <c r="D36" s="57"/>
      <c r="E36" s="56">
        <v>2</v>
      </c>
      <c r="F36" s="55">
        <v>2.94</v>
      </c>
      <c r="G36" s="55">
        <v>3.97</v>
      </c>
      <c r="H36" s="55">
        <v>4.9400000000000004</v>
      </c>
      <c r="I36" s="55">
        <v>5.97</v>
      </c>
      <c r="J36" s="55">
        <v>6.94</v>
      </c>
      <c r="K36" s="55">
        <v>7.94</v>
      </c>
      <c r="L36" s="55">
        <v>8.9700000000000006</v>
      </c>
      <c r="M36" s="55">
        <v>9.94</v>
      </c>
      <c r="N36" s="55">
        <v>10.97</v>
      </c>
      <c r="O36" s="55">
        <v>11.94</v>
      </c>
    </row>
    <row r="37" spans="2:15" ht="13.5" thickBot="1">
      <c r="B37" s="64">
        <v>30</v>
      </c>
      <c r="C37" s="55">
        <v>0.97</v>
      </c>
      <c r="D37" s="57"/>
      <c r="E37" s="57"/>
      <c r="F37" s="55">
        <v>2.97</v>
      </c>
      <c r="G37" s="56">
        <v>4</v>
      </c>
      <c r="H37" s="55">
        <v>4.97</v>
      </c>
      <c r="I37" s="56">
        <v>6</v>
      </c>
      <c r="J37" s="55">
        <v>6.97</v>
      </c>
      <c r="K37" s="55">
        <v>7.97</v>
      </c>
      <c r="L37" s="55">
        <v>9</v>
      </c>
      <c r="M37" s="55">
        <v>9.9700000000000006</v>
      </c>
      <c r="N37" s="58">
        <v>11</v>
      </c>
      <c r="O37" s="55">
        <v>11.97</v>
      </c>
    </row>
    <row r="38" spans="2:15" ht="13.5" thickBot="1">
      <c r="B38" s="64">
        <v>31</v>
      </c>
      <c r="C38" s="56">
        <v>1</v>
      </c>
      <c r="D38" s="57"/>
      <c r="E38" s="57"/>
      <c r="F38" s="56">
        <v>3</v>
      </c>
      <c r="G38" s="57"/>
      <c r="H38" s="56">
        <v>5</v>
      </c>
      <c r="I38" s="57"/>
      <c r="J38" s="56">
        <v>7</v>
      </c>
      <c r="K38" s="56">
        <v>8</v>
      </c>
      <c r="L38" s="57"/>
      <c r="M38" s="56">
        <v>10</v>
      </c>
      <c r="N38" s="57"/>
      <c r="O38" s="56">
        <v>12</v>
      </c>
    </row>
    <row r="39" spans="2:15" ht="10.5" customHeight="1">
      <c r="B39" s="29"/>
      <c r="C39" s="52"/>
      <c r="D39" s="52"/>
      <c r="E39" s="52"/>
      <c r="F39" s="52"/>
      <c r="G39" s="52"/>
      <c r="H39" s="52"/>
      <c r="I39" s="52"/>
      <c r="J39" s="52"/>
      <c r="K39" s="52"/>
      <c r="L39" s="52"/>
      <c r="M39" s="52"/>
      <c r="N39" s="52"/>
      <c r="O39" s="52"/>
    </row>
    <row r="40" spans="2:15" ht="15.75" thickBot="1">
      <c r="B40" s="65" t="s">
        <v>106</v>
      </c>
      <c r="C40" s="52"/>
      <c r="D40" s="52"/>
      <c r="E40" s="52"/>
      <c r="F40" s="52"/>
      <c r="G40" s="52"/>
      <c r="H40" s="52"/>
      <c r="I40" s="52"/>
      <c r="J40" s="52"/>
      <c r="K40" s="52"/>
      <c r="L40" s="52"/>
      <c r="M40" s="52"/>
      <c r="N40" s="52"/>
      <c r="O40" s="52"/>
    </row>
    <row r="41" spans="2:15" ht="21" customHeight="1" thickBot="1">
      <c r="B41" s="62"/>
      <c r="C41" s="108" t="s">
        <v>5</v>
      </c>
      <c r="D41" s="108" t="s">
        <v>6</v>
      </c>
      <c r="E41" s="108" t="s">
        <v>6</v>
      </c>
      <c r="F41" s="108" t="s">
        <v>7</v>
      </c>
      <c r="G41" s="108" t="s">
        <v>8</v>
      </c>
      <c r="H41" s="108" t="s">
        <v>9</v>
      </c>
      <c r="I41" s="108" t="s">
        <v>10</v>
      </c>
      <c r="J41" s="108" t="s">
        <v>11</v>
      </c>
      <c r="K41" s="108" t="s">
        <v>12</v>
      </c>
      <c r="L41" s="108" t="s">
        <v>13</v>
      </c>
      <c r="M41" s="108" t="s">
        <v>16</v>
      </c>
      <c r="N41" s="108" t="s">
        <v>17</v>
      </c>
      <c r="O41" s="108" t="s">
        <v>18</v>
      </c>
    </row>
    <row r="42" spans="2:15" ht="16.5" thickBot="1">
      <c r="B42" s="63" t="s">
        <v>14</v>
      </c>
      <c r="C42" s="53"/>
      <c r="D42" s="243">
        <v>-28</v>
      </c>
      <c r="E42" s="243">
        <v>-29</v>
      </c>
      <c r="F42" s="53"/>
      <c r="G42" s="53"/>
      <c r="H42" s="53"/>
      <c r="I42" s="53"/>
      <c r="J42" s="53"/>
      <c r="K42" s="53"/>
      <c r="L42" s="53"/>
      <c r="M42" s="53"/>
      <c r="N42" s="53"/>
      <c r="O42" s="53"/>
    </row>
    <row r="43" spans="2:15" ht="13.5" thickBot="1">
      <c r="B43" s="66" t="s">
        <v>71</v>
      </c>
      <c r="C43" s="59">
        <v>0.5</v>
      </c>
      <c r="D43" s="59">
        <v>1.5</v>
      </c>
      <c r="E43" s="59">
        <v>1.5</v>
      </c>
      <c r="F43" s="59">
        <v>2.5</v>
      </c>
      <c r="G43" s="59">
        <v>3.5</v>
      </c>
      <c r="H43" s="59">
        <v>4.5</v>
      </c>
      <c r="I43" s="59">
        <v>5.5</v>
      </c>
      <c r="J43" s="59">
        <v>6.5</v>
      </c>
      <c r="K43" s="59">
        <v>7.5</v>
      </c>
      <c r="L43" s="59">
        <v>8.5</v>
      </c>
      <c r="M43" s="59">
        <v>9.5</v>
      </c>
      <c r="N43" s="59">
        <v>10.5</v>
      </c>
      <c r="O43" s="59">
        <v>11.5</v>
      </c>
    </row>
    <row r="44" spans="2:15" ht="13.5" customHeight="1" thickBot="1">
      <c r="B44" s="64" t="s">
        <v>70</v>
      </c>
      <c r="C44" s="59">
        <v>1</v>
      </c>
      <c r="D44" s="59">
        <v>2</v>
      </c>
      <c r="E44" s="59">
        <v>2</v>
      </c>
      <c r="F44" s="59">
        <v>3</v>
      </c>
      <c r="G44" s="59">
        <v>4</v>
      </c>
      <c r="H44" s="59">
        <v>5</v>
      </c>
      <c r="I44" s="59">
        <v>6</v>
      </c>
      <c r="J44" s="59">
        <v>7</v>
      </c>
      <c r="K44" s="59">
        <v>8</v>
      </c>
      <c r="L44" s="59">
        <v>9</v>
      </c>
      <c r="M44" s="59">
        <v>10</v>
      </c>
      <c r="N44" s="59">
        <v>11</v>
      </c>
      <c r="O44" s="59">
        <v>12</v>
      </c>
    </row>
    <row r="45" spans="2:15" ht="10.5" customHeight="1">
      <c r="B45" s="67"/>
      <c r="C45" s="52"/>
      <c r="D45" s="52"/>
      <c r="E45" s="52"/>
      <c r="F45" s="52"/>
      <c r="G45" s="52"/>
      <c r="H45" s="52"/>
      <c r="I45" s="52"/>
      <c r="J45" s="52"/>
      <c r="K45" s="52"/>
      <c r="L45" s="52"/>
      <c r="M45" s="52"/>
      <c r="N45" s="52"/>
      <c r="O45" s="52"/>
    </row>
    <row r="46" spans="2:15" ht="15.75" thickBot="1">
      <c r="B46" s="65" t="s">
        <v>15</v>
      </c>
      <c r="C46" s="52"/>
      <c r="D46" s="52"/>
      <c r="E46" s="52"/>
      <c r="F46" s="52"/>
      <c r="G46" s="52"/>
      <c r="H46" s="52"/>
      <c r="I46" s="52"/>
      <c r="J46" s="52"/>
      <c r="K46" s="52"/>
      <c r="L46" s="52"/>
      <c r="M46" s="52"/>
      <c r="N46" s="52"/>
      <c r="O46" s="52"/>
    </row>
    <row r="47" spans="2:15" ht="21" customHeight="1" thickBot="1">
      <c r="B47" s="62"/>
      <c r="C47" s="108" t="s">
        <v>5</v>
      </c>
      <c r="D47" s="108" t="s">
        <v>6</v>
      </c>
      <c r="E47" s="108" t="s">
        <v>6</v>
      </c>
      <c r="F47" s="108" t="s">
        <v>7</v>
      </c>
      <c r="G47" s="108" t="s">
        <v>8</v>
      </c>
      <c r="H47" s="108" t="s">
        <v>9</v>
      </c>
      <c r="I47" s="108" t="s">
        <v>10</v>
      </c>
      <c r="J47" s="108" t="s">
        <v>11</v>
      </c>
      <c r="K47" s="108" t="s">
        <v>12</v>
      </c>
      <c r="L47" s="108" t="s">
        <v>13</v>
      </c>
      <c r="M47" s="108" t="s">
        <v>16</v>
      </c>
      <c r="N47" s="108" t="s">
        <v>17</v>
      </c>
      <c r="O47" s="108" t="s">
        <v>18</v>
      </c>
    </row>
    <row r="48" spans="2:15" ht="16.5" thickBot="1">
      <c r="B48" s="63" t="s">
        <v>14</v>
      </c>
      <c r="C48" s="60"/>
      <c r="D48" s="242">
        <v>-28</v>
      </c>
      <c r="E48" s="242">
        <v>-29</v>
      </c>
      <c r="F48" s="60"/>
      <c r="G48" s="60"/>
      <c r="H48" s="60"/>
      <c r="I48" s="60"/>
      <c r="J48" s="60"/>
      <c r="K48" s="60"/>
      <c r="L48" s="60"/>
      <c r="M48" s="60"/>
      <c r="N48" s="60"/>
      <c r="O48" s="60"/>
    </row>
    <row r="49" spans="2:15" ht="13.5" thickBot="1">
      <c r="B49" s="66" t="s">
        <v>69</v>
      </c>
      <c r="C49" s="59">
        <v>1</v>
      </c>
      <c r="D49" s="59">
        <v>2</v>
      </c>
      <c r="E49" s="59">
        <v>2</v>
      </c>
      <c r="F49" s="59">
        <v>3</v>
      </c>
      <c r="G49" s="59">
        <v>4</v>
      </c>
      <c r="H49" s="59">
        <v>5</v>
      </c>
      <c r="I49" s="59">
        <v>6</v>
      </c>
      <c r="J49" s="59">
        <v>7</v>
      </c>
      <c r="K49" s="59">
        <v>8</v>
      </c>
      <c r="L49" s="59">
        <v>9</v>
      </c>
      <c r="M49" s="59">
        <v>10</v>
      </c>
      <c r="N49" s="59">
        <v>11</v>
      </c>
      <c r="O49" s="59">
        <v>12</v>
      </c>
    </row>
    <row r="50" spans="2:15">
      <c r="B50" s="154"/>
      <c r="C50" s="155"/>
      <c r="D50" s="155"/>
      <c r="E50" s="155"/>
      <c r="F50" s="155"/>
      <c r="G50" s="155"/>
      <c r="H50" s="155"/>
      <c r="I50" s="155"/>
      <c r="J50" s="155"/>
      <c r="K50" s="155"/>
      <c r="L50" s="155"/>
      <c r="M50" s="155"/>
      <c r="N50" s="155"/>
      <c r="O50" s="155"/>
    </row>
    <row r="51" spans="2:15">
      <c r="B51" s="625" t="s">
        <v>169</v>
      </c>
      <c r="C51" s="626"/>
      <c r="D51" s="155"/>
      <c r="F51" s="625" t="s">
        <v>170</v>
      </c>
      <c r="G51" s="626"/>
      <c r="I51" s="155"/>
      <c r="J51" s="625" t="s">
        <v>171</v>
      </c>
      <c r="K51" s="626"/>
      <c r="L51" s="155"/>
      <c r="M51" s="155"/>
      <c r="N51" s="625" t="s">
        <v>172</v>
      </c>
      <c r="O51" s="626"/>
    </row>
    <row r="52" spans="2:15">
      <c r="B52" s="625"/>
      <c r="C52" s="626"/>
      <c r="D52" s="155"/>
      <c r="F52" s="627"/>
      <c r="G52" s="627"/>
      <c r="I52" s="155"/>
      <c r="J52" s="627"/>
      <c r="K52" s="627"/>
      <c r="L52" s="155"/>
      <c r="M52" s="155"/>
      <c r="N52" s="627"/>
      <c r="O52" s="627"/>
    </row>
    <row r="53" spans="2:15">
      <c r="B53" s="625"/>
      <c r="C53" s="626"/>
      <c r="D53" s="155"/>
      <c r="F53" s="627"/>
      <c r="G53" s="627"/>
      <c r="I53" s="155"/>
      <c r="J53" s="627"/>
      <c r="K53" s="627"/>
      <c r="L53" s="155"/>
      <c r="M53" s="155"/>
      <c r="N53" s="627"/>
      <c r="O53" s="627"/>
    </row>
    <row r="54" spans="2:15">
      <c r="B54" s="627"/>
      <c r="C54" s="627"/>
      <c r="F54" s="627"/>
      <c r="G54" s="627"/>
      <c r="J54" s="627"/>
      <c r="K54" s="627"/>
      <c r="N54" s="627"/>
      <c r="O54" s="627"/>
    </row>
    <row r="55" spans="2:15" ht="12.75" hidden="1" customHeight="1">
      <c r="B55" s="85" t="s">
        <v>38</v>
      </c>
      <c r="C55" s="85"/>
      <c r="D55" s="85"/>
      <c r="E55" s="85"/>
      <c r="F55" s="344"/>
      <c r="G55" s="344"/>
      <c r="H55" s="85"/>
      <c r="I55" s="85"/>
      <c r="J55" s="613"/>
      <c r="K55" s="613"/>
      <c r="N55" s="613"/>
      <c r="O55" s="613"/>
    </row>
    <row r="56" spans="2:15" ht="12.75" hidden="1" customHeight="1">
      <c r="B56" s="85"/>
      <c r="C56" s="85"/>
      <c r="D56" s="85"/>
      <c r="E56" s="85"/>
      <c r="F56" s="344"/>
      <c r="G56" s="344"/>
      <c r="H56" s="85"/>
      <c r="I56" s="85"/>
      <c r="J56" s="613"/>
      <c r="K56" s="613"/>
      <c r="N56" s="613"/>
      <c r="O56" s="613"/>
    </row>
    <row r="57" spans="2:15" ht="12.75" hidden="1" customHeight="1">
      <c r="B57" s="85"/>
      <c r="C57" s="85"/>
      <c r="D57" s="85"/>
      <c r="E57" s="85"/>
      <c r="F57" s="344"/>
      <c r="G57" s="344"/>
      <c r="H57" s="85"/>
      <c r="I57" s="85"/>
      <c r="J57" s="613"/>
      <c r="K57" s="613"/>
      <c r="N57" s="613"/>
      <c r="O57" s="613"/>
    </row>
    <row r="58" spans="2:15" ht="12.75" hidden="1" customHeight="1">
      <c r="B58" s="85"/>
      <c r="C58" s="85"/>
      <c r="D58" s="85"/>
      <c r="E58" s="85"/>
      <c r="F58" s="344"/>
      <c r="G58" s="344"/>
      <c r="H58" s="85"/>
      <c r="I58" s="85"/>
      <c r="J58" s="613"/>
      <c r="K58" s="613"/>
      <c r="N58" s="613"/>
      <c r="O58" s="613"/>
    </row>
    <row r="59" spans="2:15" ht="12.75" hidden="1" customHeight="1">
      <c r="B59" s="85"/>
      <c r="C59" s="85"/>
      <c r="D59" s="85"/>
      <c r="E59" s="85"/>
      <c r="F59" s="344"/>
      <c r="G59" s="344"/>
      <c r="H59" s="85"/>
      <c r="I59" s="85"/>
      <c r="J59" s="613"/>
      <c r="K59" s="613"/>
      <c r="N59" s="613"/>
      <c r="O59" s="613"/>
    </row>
    <row r="60" spans="2:15">
      <c r="B60" s="85"/>
      <c r="C60" s="85"/>
      <c r="D60" s="85"/>
      <c r="E60" s="85"/>
      <c r="F60" s="344"/>
      <c r="G60" s="344"/>
      <c r="H60" s="85"/>
      <c r="I60" s="85"/>
      <c r="J60" s="613"/>
      <c r="K60" s="613"/>
      <c r="N60" s="613"/>
      <c r="O60" s="613"/>
    </row>
    <row r="61" spans="2:15">
      <c r="B61" s="85"/>
      <c r="C61" s="85"/>
      <c r="D61" s="85"/>
      <c r="E61" s="85"/>
      <c r="F61" s="85"/>
      <c r="G61" s="85"/>
      <c r="H61" s="85"/>
      <c r="I61" s="85"/>
    </row>
    <row r="62" spans="2:15">
      <c r="B62" s="634" t="s">
        <v>178</v>
      </c>
      <c r="C62" s="344"/>
      <c r="D62" s="344"/>
      <c r="E62" s="344"/>
      <c r="F62" s="344"/>
      <c r="G62" s="344"/>
      <c r="H62" s="344"/>
      <c r="I62" s="344"/>
      <c r="J62" s="344"/>
      <c r="K62" s="344"/>
      <c r="L62" s="344"/>
      <c r="M62" s="344"/>
      <c r="N62" s="344"/>
      <c r="O62" s="344"/>
    </row>
    <row r="63" spans="2:15">
      <c r="B63" s="344"/>
      <c r="C63" s="344"/>
      <c r="D63" s="344"/>
      <c r="E63" s="344"/>
      <c r="F63" s="344"/>
      <c r="G63" s="344"/>
      <c r="H63" s="344"/>
      <c r="I63" s="344"/>
      <c r="J63" s="344"/>
      <c r="K63" s="344"/>
      <c r="L63" s="344"/>
      <c r="M63" s="344"/>
      <c r="N63" s="344"/>
      <c r="O63" s="344"/>
    </row>
    <row r="64" spans="2:15">
      <c r="B64" s="344"/>
      <c r="C64" s="344"/>
      <c r="D64" s="344"/>
      <c r="E64" s="344"/>
      <c r="F64" s="344"/>
      <c r="G64" s="344"/>
      <c r="H64" s="344"/>
      <c r="I64" s="344"/>
      <c r="J64" s="344"/>
      <c r="K64" s="344"/>
      <c r="L64" s="344"/>
      <c r="M64" s="344"/>
      <c r="N64" s="344"/>
      <c r="O64" s="344"/>
    </row>
    <row r="65" spans="2:9">
      <c r="B65" s="85"/>
      <c r="C65" s="85"/>
      <c r="D65" s="85"/>
      <c r="E65" s="85"/>
      <c r="F65" s="85"/>
      <c r="G65" s="85"/>
      <c r="H65" s="85"/>
      <c r="I65" s="85"/>
    </row>
    <row r="66" spans="2:9">
      <c r="B66" s="85"/>
      <c r="C66" s="85"/>
      <c r="D66" s="85"/>
      <c r="E66" s="85"/>
      <c r="F66" s="85"/>
      <c r="G66" s="85"/>
      <c r="H66" s="85"/>
      <c r="I66" s="85"/>
    </row>
    <row r="67" spans="2:9">
      <c r="B67" s="68"/>
    </row>
    <row r="68" spans="2:9">
      <c r="B68" s="68"/>
    </row>
  </sheetData>
  <sheetProtection algorithmName="SHA-512" hashValue="XAqoHsqhzJ66QdwCb39EcK5QKsGuhUOfU663gRRsz2LiRfCnSYz51g6SZ5JQiidbcfsveTf+HWe7P2v+3eFVng==" saltValue="dvfAuHZwpuxkbt0LOYyglw==" spinCount="100000" sheet="1" objects="1" scenarios="1"/>
  <mergeCells count="11">
    <mergeCell ref="B62:O64"/>
    <mergeCell ref="B51:C54"/>
    <mergeCell ref="F51:G60"/>
    <mergeCell ref="J51:K60"/>
    <mergeCell ref="N51:O60"/>
    <mergeCell ref="P6:Q9"/>
    <mergeCell ref="P10:Q13"/>
    <mergeCell ref="P15:Q18"/>
    <mergeCell ref="P20:Q24"/>
    <mergeCell ref="B1:H1"/>
    <mergeCell ref="B4:O4"/>
  </mergeCells>
  <hyperlinks>
    <hyperlink ref="B51" location="'Base Income Calculator'!A1" display="click here to return to Base Income Tab" xr:uid="{00000000-0004-0000-0D00-000000000000}"/>
    <hyperlink ref="F51" location="'Bonus Income Calculator'!A1" display="click here to return to Bonus Income Tab" xr:uid="{00000000-0004-0000-0D00-000001000000}"/>
    <hyperlink ref="J51" location="'Overtime Income Calculator '!A1" display="click here to return to Overtime Income Tab" xr:uid="{00000000-0004-0000-0D00-000002000000}"/>
    <hyperlink ref="N51" location="'Commission Income Calculator'!A1" display="click here to return to Commission Income Tab" xr:uid="{00000000-0004-0000-0D00-000003000000}"/>
    <hyperlink ref="N51:O54" location="'Commission Income Calculator'!J21" display="click here to return to Commission Income Tab" xr:uid="{00000000-0004-0000-0D00-000004000000}"/>
    <hyperlink ref="J51:K54" location="'Overtime Income Calculator '!J21" display="click here to return to Overtime Income Tab" xr:uid="{00000000-0004-0000-0D00-000005000000}"/>
    <hyperlink ref="F51:G54" location="'Bonus Income Calculator'!J21" display="click here to return to Bonus Income Calculator" xr:uid="{00000000-0004-0000-0D00-000006000000}"/>
    <hyperlink ref="B51:C54" location="'Base Income Calculator'!G22" display="click here to return to Base Income Calculator" xr:uid="{00000000-0004-0000-0D00-000007000000}"/>
    <hyperlink ref="J51:K60" location="'Overtime Income Calculator '!J21" display="click here to return to Overtime Income Calculator" xr:uid="{2D4DA607-B115-4045-AECE-07704A4646E4}"/>
    <hyperlink ref="N51:O60" location="'Commission Income Calculator'!J21" display="click here to return to Commission Income Calculator" xr:uid="{36B17F8D-4977-4CF5-AC0A-F9B6097233EF}"/>
  </hyperlinks>
  <pageMargins left="0.25" right="0.2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B93A-D699-48B0-BFA0-F9A7E9866F8D}">
  <sheetPr>
    <tabColor theme="4"/>
  </sheetPr>
  <dimension ref="A1:O74"/>
  <sheetViews>
    <sheetView showGridLines="0" showRowColHeaders="0" topLeftCell="B1" zoomScale="120" zoomScaleNormal="120" zoomScaleSheetLayoutView="70" zoomScalePageLayoutView="130" workbookViewId="0">
      <selection activeCell="F15" sqref="F15"/>
    </sheetView>
  </sheetViews>
  <sheetFormatPr defaultColWidth="10.75" defaultRowHeight="15.75" customHeight="1"/>
  <cols>
    <col min="1" max="1" width="0.5" style="160" hidden="1" customWidth="1"/>
    <col min="2" max="2" width="1.75" style="160" customWidth="1"/>
    <col min="3" max="3" width="2.625" style="160" customWidth="1"/>
    <col min="4" max="4" width="4.125" style="160" customWidth="1"/>
    <col min="5" max="5" width="27.375" style="160" customWidth="1"/>
    <col min="6" max="6" width="34.5" style="160" customWidth="1"/>
    <col min="7" max="7" width="3.25" style="160" customWidth="1"/>
    <col min="8" max="8" width="12.25" style="160" customWidth="1"/>
    <col min="9" max="9" width="8.125" style="160" customWidth="1"/>
    <col min="10" max="10" width="22.375" style="160" customWidth="1"/>
    <col min="11" max="11" width="3.125" style="160" customWidth="1"/>
    <col min="12" max="12" width="9.25" style="160" customWidth="1"/>
    <col min="13" max="13" width="9.375" style="160" customWidth="1"/>
    <col min="14" max="16384" width="10.75" style="160"/>
  </cols>
  <sheetData>
    <row r="1" spans="2:15" ht="15.75" customHeight="1">
      <c r="C1" s="162"/>
      <c r="D1" s="162"/>
      <c r="E1" s="162"/>
      <c r="F1" s="162"/>
      <c r="G1" s="162"/>
      <c r="H1" s="162"/>
      <c r="I1" s="162"/>
      <c r="J1" s="162"/>
      <c r="K1" s="162"/>
    </row>
    <row r="2" spans="2:15" ht="15.75" customHeight="1">
      <c r="C2" s="162"/>
      <c r="D2" s="162"/>
      <c r="E2" s="232"/>
      <c r="F2" s="232"/>
      <c r="G2" s="162"/>
      <c r="H2" s="457"/>
      <c r="I2" s="457"/>
      <c r="J2" s="457"/>
      <c r="K2" s="231"/>
    </row>
    <row r="3" spans="2:15" ht="15.75" customHeight="1">
      <c r="C3" s="162"/>
      <c r="D3" s="162"/>
      <c r="E3" s="232"/>
      <c r="F3" s="232"/>
      <c r="G3" s="162"/>
      <c r="H3" s="231"/>
      <c r="I3" s="231"/>
      <c r="J3" s="231"/>
      <c r="K3" s="231"/>
    </row>
    <row r="4" spans="2:15" ht="15.75" customHeight="1">
      <c r="C4" s="162"/>
      <c r="D4" s="162"/>
      <c r="E4" s="232"/>
      <c r="F4" s="232"/>
      <c r="G4" s="162"/>
      <c r="H4" s="231"/>
      <c r="I4" s="231"/>
      <c r="J4" s="231"/>
      <c r="K4" s="231"/>
    </row>
    <row r="5" spans="2:15" ht="21" customHeight="1">
      <c r="B5" s="458" t="s">
        <v>80</v>
      </c>
      <c r="C5" s="381"/>
      <c r="D5" s="381"/>
      <c r="E5" s="381"/>
      <c r="F5" s="381"/>
      <c r="G5" s="381"/>
      <c r="H5" s="381"/>
      <c r="I5" s="381"/>
      <c r="J5" s="381"/>
      <c r="K5" s="381"/>
      <c r="L5" s="164"/>
      <c r="M5" s="164"/>
      <c r="N5" s="164"/>
      <c r="O5" s="164"/>
    </row>
    <row r="6" spans="2:15" ht="15.75" customHeight="1">
      <c r="C6" s="171"/>
      <c r="D6" s="171"/>
      <c r="E6" s="171"/>
      <c r="F6" s="171"/>
      <c r="G6" s="171"/>
      <c r="H6" s="171"/>
      <c r="I6" s="171"/>
      <c r="J6" s="171"/>
      <c r="K6" s="171"/>
      <c r="L6" s="164"/>
      <c r="M6" s="164"/>
      <c r="N6" s="164"/>
      <c r="O6" s="164"/>
    </row>
    <row r="7" spans="2:15" s="224" customFormat="1" ht="14.25" customHeight="1">
      <c r="B7" s="230"/>
      <c r="C7" s="228"/>
      <c r="D7" s="228"/>
      <c r="E7" s="299" t="s">
        <v>78</v>
      </c>
      <c r="F7" s="229"/>
      <c r="G7" s="228"/>
      <c r="H7" s="300"/>
      <c r="I7" s="301"/>
      <c r="J7" s="302"/>
      <c r="K7" s="226"/>
      <c r="L7" s="225"/>
      <c r="M7" s="225"/>
      <c r="N7" s="225"/>
      <c r="O7" s="225"/>
    </row>
    <row r="8" spans="2:15" ht="14.25" customHeight="1" thickBot="1">
      <c r="B8" s="223"/>
      <c r="C8" s="222"/>
      <c r="D8" s="222"/>
      <c r="E8" s="132" t="str">
        <f>'AMIQuiC Totals'!H8</f>
        <v>Enter the Member's Name.</v>
      </c>
      <c r="F8" s="298" t="s">
        <v>209</v>
      </c>
      <c r="G8" s="222"/>
      <c r="H8" s="303"/>
      <c r="I8" s="304"/>
      <c r="J8" s="304"/>
      <c r="K8" s="221"/>
      <c r="L8" s="164"/>
      <c r="M8" s="164"/>
      <c r="N8" s="164"/>
      <c r="O8" s="164"/>
    </row>
    <row r="9" spans="2:15" ht="3" customHeight="1" thickTop="1">
      <c r="C9" s="171"/>
      <c r="D9" s="171"/>
      <c r="E9" s="171"/>
      <c r="F9" s="171"/>
      <c r="G9" s="171"/>
      <c r="H9" s="305"/>
      <c r="I9" s="171"/>
      <c r="J9" s="171"/>
      <c r="K9" s="171"/>
      <c r="L9" s="164"/>
      <c r="M9" s="164"/>
      <c r="N9" s="164"/>
      <c r="O9" s="164"/>
    </row>
    <row r="10" spans="2:15" ht="3" customHeight="1">
      <c r="C10" s="171"/>
      <c r="D10" s="171"/>
      <c r="E10" s="171"/>
      <c r="F10" s="171"/>
      <c r="G10" s="171"/>
      <c r="H10" s="171"/>
      <c r="I10" s="171"/>
      <c r="J10" s="171"/>
      <c r="K10" s="171"/>
      <c r="L10" s="164"/>
      <c r="M10" s="164"/>
      <c r="N10" s="164"/>
      <c r="O10" s="164"/>
    </row>
    <row r="11" spans="2:15" ht="5.25" customHeight="1">
      <c r="C11" s="164"/>
      <c r="D11" s="164"/>
      <c r="E11" s="164"/>
      <c r="F11" s="164"/>
      <c r="G11" s="171"/>
      <c r="H11" s="171"/>
      <c r="I11" s="171"/>
      <c r="J11" s="171"/>
      <c r="K11" s="171"/>
      <c r="L11" s="164"/>
      <c r="M11" s="164"/>
      <c r="N11" s="164"/>
      <c r="O11" s="164"/>
    </row>
    <row r="12" spans="2:15" s="217" customFormat="1" ht="15" customHeight="1">
      <c r="C12" s="459" t="s">
        <v>153</v>
      </c>
      <c r="D12" s="459"/>
      <c r="E12" s="460"/>
      <c r="F12" s="460"/>
      <c r="G12" s="219"/>
      <c r="H12" s="219"/>
      <c r="I12" s="461" t="s">
        <v>154</v>
      </c>
      <c r="J12" s="462"/>
      <c r="K12" s="219"/>
      <c r="L12" s="218"/>
      <c r="M12" s="218"/>
      <c r="N12" s="218"/>
      <c r="O12" s="218"/>
    </row>
    <row r="13" spans="2:15" s="217" customFormat="1" ht="15" customHeight="1">
      <c r="C13" s="81"/>
      <c r="D13" s="81"/>
      <c r="E13" s="82"/>
      <c r="F13" s="82"/>
      <c r="G13" s="219"/>
      <c r="H13" s="219"/>
      <c r="I13" s="219"/>
      <c r="J13" s="219"/>
      <c r="K13" s="219"/>
      <c r="L13" s="218"/>
      <c r="M13" s="218"/>
      <c r="N13" s="218"/>
      <c r="O13" s="218"/>
    </row>
    <row r="14" spans="2:15" s="217" customFormat="1" ht="15" customHeight="1">
      <c r="C14" s="113"/>
      <c r="D14" s="113"/>
      <c r="E14" s="158" t="s">
        <v>81</v>
      </c>
      <c r="F14" s="115" t="s">
        <v>84</v>
      </c>
      <c r="G14" s="463" t="s">
        <v>85</v>
      </c>
      <c r="H14" s="464"/>
      <c r="I14" s="464"/>
      <c r="J14" s="306" t="s">
        <v>83</v>
      </c>
      <c r="K14" s="219"/>
      <c r="L14" s="218"/>
      <c r="M14" s="218"/>
      <c r="N14" s="218"/>
      <c r="O14" s="218"/>
    </row>
    <row r="15" spans="2:15" s="217" customFormat="1" ht="15" customHeight="1">
      <c r="C15" s="284">
        <v>1</v>
      </c>
      <c r="D15" s="260"/>
      <c r="E15" s="116" t="s">
        <v>79</v>
      </c>
      <c r="F15" s="261"/>
      <c r="G15" s="465">
        <v>40</v>
      </c>
      <c r="H15" s="466"/>
      <c r="I15" s="467"/>
      <c r="J15" s="307" t="str">
        <f>IF(K15,(F15*G15*52)/12,"n/a")</f>
        <v>n/a</v>
      </c>
      <c r="K15" s="293" t="b">
        <v>0</v>
      </c>
      <c r="L15" s="218"/>
      <c r="M15" s="218"/>
      <c r="N15" s="341"/>
      <c r="O15" s="218"/>
    </row>
    <row r="16" spans="2:15" s="217" customFormat="1" ht="15" customHeight="1">
      <c r="C16" s="285"/>
      <c r="D16" s="259"/>
      <c r="E16" s="116" t="s">
        <v>82</v>
      </c>
      <c r="F16" s="261"/>
      <c r="G16" s="468" t="s">
        <v>86</v>
      </c>
      <c r="H16" s="469"/>
      <c r="I16" s="470"/>
      <c r="J16" s="307" t="str">
        <f>IF(K16,(F16*26)/12,"n/a")</f>
        <v>n/a</v>
      </c>
      <c r="K16" s="293" t="b">
        <v>0</v>
      </c>
      <c r="L16" s="218"/>
      <c r="M16" s="218"/>
      <c r="N16" s="218"/>
      <c r="O16" s="218"/>
    </row>
    <row r="17" spans="1:15" s="217" customFormat="1" ht="15" customHeight="1">
      <c r="C17" s="285"/>
      <c r="D17" s="259"/>
      <c r="E17" s="116" t="s">
        <v>106</v>
      </c>
      <c r="F17" s="261"/>
      <c r="G17" s="468" t="s">
        <v>86</v>
      </c>
      <c r="H17" s="469"/>
      <c r="I17" s="470"/>
      <c r="J17" s="307" t="str">
        <f>IF(K17,(F17*24)/12,"n/a")</f>
        <v>n/a</v>
      </c>
      <c r="K17" s="293" t="b">
        <v>0</v>
      </c>
      <c r="L17" s="218"/>
      <c r="M17" s="218"/>
      <c r="N17" s="218"/>
      <c r="O17" s="218"/>
    </row>
    <row r="18" spans="1:15" s="217" customFormat="1" ht="15" customHeight="1">
      <c r="C18" s="285"/>
      <c r="D18" s="259"/>
      <c r="E18" s="116" t="s">
        <v>15</v>
      </c>
      <c r="F18" s="261"/>
      <c r="G18" s="468" t="s">
        <v>86</v>
      </c>
      <c r="H18" s="469"/>
      <c r="I18" s="470"/>
      <c r="J18" s="307" t="str">
        <f>IF(K18,(F18),"n/a")</f>
        <v>n/a</v>
      </c>
      <c r="K18" s="293" t="b">
        <v>0</v>
      </c>
      <c r="L18" s="218"/>
      <c r="M18" s="218"/>
      <c r="N18" s="218"/>
      <c r="O18" s="218"/>
    </row>
    <row r="19" spans="1:15" s="217" customFormat="1" ht="15" customHeight="1">
      <c r="C19" s="284">
        <v>2</v>
      </c>
      <c r="D19" s="117"/>
      <c r="E19" s="130" t="s">
        <v>92</v>
      </c>
      <c r="F19" s="119"/>
      <c r="G19" s="219"/>
      <c r="H19" s="219"/>
      <c r="I19" s="219"/>
      <c r="J19" s="308">
        <f>SUM(J15,J16,J17,J18)</f>
        <v>0</v>
      </c>
      <c r="K19" s="309"/>
      <c r="L19" s="218"/>
      <c r="M19" s="218"/>
      <c r="N19" s="218"/>
      <c r="O19" s="218"/>
    </row>
    <row r="20" spans="1:15" s="217" customFormat="1" ht="15" customHeight="1">
      <c r="C20" s="295"/>
      <c r="D20" s="191"/>
      <c r="E20" s="234" t="s">
        <v>43</v>
      </c>
      <c r="F20" s="200"/>
      <c r="G20" s="471">
        <v>2024</v>
      </c>
      <c r="H20" s="471"/>
      <c r="I20" s="471"/>
      <c r="J20" s="472"/>
      <c r="K20" s="219"/>
      <c r="L20" s="218"/>
      <c r="M20" s="218"/>
      <c r="N20" s="218"/>
      <c r="O20" s="218"/>
    </row>
    <row r="21" spans="1:15" s="217" customFormat="1" ht="30" customHeight="1">
      <c r="C21" s="283">
        <v>3</v>
      </c>
      <c r="D21" s="121"/>
      <c r="E21" s="120" t="s">
        <v>108</v>
      </c>
      <c r="F21" s="270" t="s">
        <v>159</v>
      </c>
      <c r="G21" s="473" t="s">
        <v>185</v>
      </c>
      <c r="H21" s="474"/>
      <c r="I21" s="474"/>
      <c r="J21" s="475"/>
      <c r="K21" s="219"/>
      <c r="L21" s="218"/>
      <c r="M21" s="218"/>
      <c r="N21" s="218"/>
      <c r="O21" s="218"/>
    </row>
    <row r="22" spans="1:15" s="217" customFormat="1" ht="34.5" customHeight="1">
      <c r="C22" s="383">
        <v>4</v>
      </c>
      <c r="D22" s="121"/>
      <c r="E22" s="449" t="s">
        <v>186</v>
      </c>
      <c r="F22" s="271" t="s">
        <v>177</v>
      </c>
      <c r="G22" s="451">
        <v>0.01</v>
      </c>
      <c r="H22" s="452"/>
      <c r="I22" s="452"/>
      <c r="J22" s="453"/>
      <c r="K22" s="219"/>
      <c r="L22" s="218"/>
      <c r="M22" s="218"/>
      <c r="N22" s="218"/>
      <c r="O22" s="218"/>
    </row>
    <row r="23" spans="1:15" s="217" customFormat="1" ht="21" customHeight="1">
      <c r="C23" s="384"/>
      <c r="D23" s="121"/>
      <c r="E23" s="450"/>
      <c r="F23" s="339" t="s">
        <v>210</v>
      </c>
      <c r="G23" s="454"/>
      <c r="H23" s="455"/>
      <c r="I23" s="455"/>
      <c r="J23" s="456"/>
      <c r="K23" s="219"/>
      <c r="L23" s="218"/>
      <c r="M23" s="218"/>
      <c r="N23" s="218"/>
      <c r="O23" s="218"/>
    </row>
    <row r="24" spans="1:15" s="217" customFormat="1" ht="30" customHeight="1">
      <c r="C24" s="283">
        <v>5</v>
      </c>
      <c r="D24" s="121"/>
      <c r="E24" s="120" t="s">
        <v>197</v>
      </c>
      <c r="F24" s="272" t="s">
        <v>160</v>
      </c>
      <c r="G24" s="436"/>
      <c r="H24" s="437"/>
      <c r="I24" s="437"/>
      <c r="J24" s="438"/>
      <c r="K24" s="219"/>
      <c r="L24" s="218"/>
      <c r="M24" s="218"/>
      <c r="N24" s="218"/>
      <c r="O24" s="218"/>
    </row>
    <row r="25" spans="1:15" s="217" customFormat="1" ht="30" customHeight="1">
      <c r="C25" s="283">
        <v>6</v>
      </c>
      <c r="D25" s="121"/>
      <c r="E25" s="129" t="s">
        <v>87</v>
      </c>
      <c r="F25" s="122"/>
      <c r="G25" s="360">
        <f>PRODUCT(G24/G22)</f>
        <v>0</v>
      </c>
      <c r="H25" s="439"/>
      <c r="I25" s="439"/>
      <c r="J25" s="440"/>
      <c r="K25" s="219"/>
      <c r="L25" s="218"/>
      <c r="M25" s="218"/>
      <c r="N25" s="218"/>
      <c r="O25" s="218"/>
    </row>
    <row r="26" spans="1:15" s="217" customFormat="1" ht="15" customHeight="1">
      <c r="C26" s="383">
        <v>7</v>
      </c>
      <c r="D26" s="75"/>
      <c r="E26" s="441" t="s">
        <v>150</v>
      </c>
      <c r="F26" s="442"/>
      <c r="G26" s="445" t="s">
        <v>109</v>
      </c>
      <c r="H26" s="446"/>
      <c r="I26" s="446"/>
      <c r="J26" s="310" t="s">
        <v>110</v>
      </c>
      <c r="K26" s="219"/>
      <c r="L26" s="218"/>
      <c r="M26" s="218"/>
      <c r="N26" s="218"/>
      <c r="O26" s="218"/>
    </row>
    <row r="27" spans="1:15" s="217" customFormat="1" ht="15" customHeight="1">
      <c r="C27" s="384"/>
      <c r="D27" s="75"/>
      <c r="E27" s="443"/>
      <c r="F27" s="444"/>
      <c r="G27" s="447" t="str">
        <f>IF(J19&gt;G25,(J19-G25)/J19,"n/a")</f>
        <v>n/a</v>
      </c>
      <c r="H27" s="448"/>
      <c r="I27" s="448"/>
      <c r="J27" s="156" t="str">
        <f>IF(J19&lt;G25,(G25-J19)/J19,"n/a")</f>
        <v>n/a</v>
      </c>
      <c r="K27" s="219"/>
      <c r="L27" s="218"/>
      <c r="M27" s="218"/>
      <c r="N27" s="218"/>
      <c r="O27" s="218"/>
    </row>
    <row r="28" spans="1:15" s="217" customFormat="1" ht="15" customHeight="1">
      <c r="C28" s="286"/>
      <c r="D28" s="249"/>
      <c r="E28" s="311" t="s">
        <v>130</v>
      </c>
      <c r="F28" s="312"/>
      <c r="G28" s="412">
        <v>2022</v>
      </c>
      <c r="H28" s="413"/>
      <c r="I28" s="413"/>
      <c r="J28" s="251">
        <v>2023</v>
      </c>
      <c r="K28" s="219"/>
      <c r="L28" s="218"/>
      <c r="M28" s="218"/>
      <c r="N28" s="218"/>
      <c r="O28" s="218"/>
    </row>
    <row r="29" spans="1:15" s="217" customFormat="1" ht="15" customHeight="1">
      <c r="C29" s="414">
        <v>8</v>
      </c>
      <c r="D29" s="250"/>
      <c r="E29" s="415" t="s">
        <v>161</v>
      </c>
      <c r="F29" s="416"/>
      <c r="G29" s="419"/>
      <c r="H29" s="420"/>
      <c r="I29" s="421"/>
      <c r="J29" s="425"/>
      <c r="K29" s="219"/>
      <c r="L29" s="218"/>
      <c r="M29" s="218"/>
      <c r="N29" s="218"/>
      <c r="O29" s="218"/>
    </row>
    <row r="30" spans="1:15" s="217" customFormat="1" ht="15" customHeight="1">
      <c r="C30" s="384"/>
      <c r="D30" s="75"/>
      <c r="E30" s="417"/>
      <c r="F30" s="418"/>
      <c r="G30" s="422"/>
      <c r="H30" s="423"/>
      <c r="I30" s="424"/>
      <c r="J30" s="426"/>
      <c r="K30" s="219"/>
      <c r="L30" s="218"/>
      <c r="M30" s="218"/>
      <c r="N30" s="218"/>
      <c r="O30" s="218"/>
    </row>
    <row r="31" spans="1:15" s="217" customFormat="1" ht="15" customHeight="1">
      <c r="C31" s="313">
        <v>9</v>
      </c>
      <c r="D31" s="250"/>
      <c r="E31" s="427" t="s">
        <v>131</v>
      </c>
      <c r="F31" s="427"/>
      <c r="G31" s="428">
        <f>G29/12</f>
        <v>0</v>
      </c>
      <c r="H31" s="429"/>
      <c r="I31" s="430"/>
      <c r="J31" s="314">
        <f>J29/12</f>
        <v>0</v>
      </c>
      <c r="K31" s="219"/>
      <c r="L31" s="218"/>
      <c r="M31" s="218"/>
      <c r="N31" s="218"/>
      <c r="O31" s="218"/>
    </row>
    <row r="32" spans="1:15" ht="15" customHeight="1">
      <c r="A32" s="183"/>
      <c r="C32" s="295"/>
      <c r="D32" s="191"/>
      <c r="E32" s="234" t="s">
        <v>4</v>
      </c>
      <c r="F32" s="412" t="s">
        <v>203</v>
      </c>
      <c r="G32" s="431"/>
      <c r="H32" s="431"/>
      <c r="I32" s="431"/>
      <c r="J32" s="432"/>
      <c r="K32" s="181"/>
      <c r="L32" s="164"/>
      <c r="M32" s="164"/>
      <c r="N32" s="164"/>
      <c r="O32" s="164"/>
    </row>
    <row r="33" spans="1:15" ht="15" customHeight="1">
      <c r="A33" s="183"/>
      <c r="B33" s="175"/>
      <c r="C33" s="383">
        <v>10</v>
      </c>
      <c r="D33" s="121"/>
      <c r="E33" s="315" t="s">
        <v>88</v>
      </c>
      <c r="F33" s="433" t="s">
        <v>152</v>
      </c>
      <c r="G33" s="388" t="s">
        <v>19</v>
      </c>
      <c r="H33" s="389"/>
      <c r="I33" s="389"/>
      <c r="J33" s="390"/>
      <c r="K33" s="181"/>
      <c r="L33" s="164"/>
      <c r="M33" s="164"/>
      <c r="N33" s="164"/>
      <c r="O33" s="164"/>
    </row>
    <row r="34" spans="1:15" ht="15" customHeight="1">
      <c r="A34" s="183"/>
      <c r="B34" s="175"/>
      <c r="C34" s="384"/>
      <c r="D34" s="121"/>
      <c r="E34" s="397" t="s">
        <v>111</v>
      </c>
      <c r="F34" s="434"/>
      <c r="G34" s="391"/>
      <c r="H34" s="392"/>
      <c r="I34" s="392"/>
      <c r="J34" s="393"/>
      <c r="K34" s="181"/>
      <c r="L34" s="164"/>
      <c r="M34" s="164"/>
      <c r="N34" s="164"/>
      <c r="O34" s="164"/>
    </row>
    <row r="35" spans="1:15" ht="21.75" customHeight="1">
      <c r="A35" s="183"/>
      <c r="B35" s="175"/>
      <c r="C35" s="384"/>
      <c r="D35" s="121"/>
      <c r="E35" s="398"/>
      <c r="F35" s="435"/>
      <c r="G35" s="394"/>
      <c r="H35" s="395"/>
      <c r="I35" s="395"/>
      <c r="J35" s="396"/>
      <c r="K35" s="181"/>
      <c r="L35" s="164"/>
      <c r="M35" s="164"/>
      <c r="N35" s="164"/>
      <c r="O35" s="164"/>
    </row>
    <row r="36" spans="1:15" ht="21.75" customHeight="1">
      <c r="A36" s="183"/>
      <c r="B36" s="175"/>
      <c r="C36" s="316"/>
      <c r="D36" s="317"/>
      <c r="E36" s="409" t="s">
        <v>142</v>
      </c>
      <c r="F36" s="410"/>
      <c r="G36" s="410"/>
      <c r="H36" s="410"/>
      <c r="I36" s="410"/>
      <c r="J36" s="411"/>
      <c r="K36" s="181"/>
      <c r="L36" s="164"/>
      <c r="M36" s="164"/>
      <c r="N36" s="164"/>
      <c r="O36" s="164"/>
    </row>
    <row r="37" spans="1:15" ht="15" customHeight="1">
      <c r="A37" s="183"/>
      <c r="B37" s="175"/>
      <c r="C37" s="383">
        <v>11</v>
      </c>
      <c r="D37" s="121"/>
      <c r="E37" s="275" t="s">
        <v>198</v>
      </c>
      <c r="F37" s="385" t="s">
        <v>199</v>
      </c>
      <c r="G37" s="388" t="s">
        <v>89</v>
      </c>
      <c r="H37" s="389"/>
      <c r="I37" s="389"/>
      <c r="J37" s="390"/>
      <c r="K37" s="181"/>
      <c r="L37" s="164"/>
      <c r="M37" s="164"/>
      <c r="N37" s="164"/>
      <c r="O37" s="164"/>
    </row>
    <row r="38" spans="1:15" ht="15" customHeight="1">
      <c r="A38" s="183"/>
      <c r="B38" s="175"/>
      <c r="C38" s="384"/>
      <c r="D38" s="318"/>
      <c r="E38" s="397" t="s">
        <v>162</v>
      </c>
      <c r="F38" s="386"/>
      <c r="G38" s="391"/>
      <c r="H38" s="392"/>
      <c r="I38" s="392"/>
      <c r="J38" s="393"/>
      <c r="K38" s="181"/>
      <c r="L38" s="164"/>
      <c r="M38" s="164"/>
      <c r="N38" s="164"/>
      <c r="O38" s="164"/>
    </row>
    <row r="39" spans="1:15" ht="24.95" customHeight="1">
      <c r="A39" s="183"/>
      <c r="B39" s="175"/>
      <c r="C39" s="384"/>
      <c r="D39" s="121"/>
      <c r="E39" s="398"/>
      <c r="F39" s="387"/>
      <c r="G39" s="394"/>
      <c r="H39" s="395"/>
      <c r="I39" s="395"/>
      <c r="J39" s="396"/>
      <c r="K39" s="181"/>
      <c r="L39" s="164"/>
      <c r="M39" s="164"/>
      <c r="N39" s="164"/>
      <c r="O39" s="164"/>
    </row>
    <row r="40" spans="1:15" ht="15" customHeight="1">
      <c r="A40" s="183"/>
      <c r="B40" s="175"/>
      <c r="C40" s="383">
        <v>12</v>
      </c>
      <c r="D40" s="121"/>
      <c r="E40" s="319" t="s">
        <v>200</v>
      </c>
      <c r="F40" s="399" t="s">
        <v>201</v>
      </c>
      <c r="G40" s="401" t="s">
        <v>89</v>
      </c>
      <c r="H40" s="402"/>
      <c r="I40" s="402"/>
      <c r="J40" s="403"/>
      <c r="K40" s="181"/>
      <c r="L40" s="164"/>
      <c r="M40" s="164"/>
      <c r="N40" s="164"/>
      <c r="O40" s="164"/>
    </row>
    <row r="41" spans="1:15" ht="39.950000000000003" customHeight="1">
      <c r="A41" s="183"/>
      <c r="B41" s="175"/>
      <c r="C41" s="384"/>
      <c r="D41" s="121"/>
      <c r="E41" s="320" t="s">
        <v>162</v>
      </c>
      <c r="F41" s="400"/>
      <c r="G41" s="404"/>
      <c r="H41" s="405"/>
      <c r="I41" s="405"/>
      <c r="J41" s="406"/>
      <c r="K41" s="181"/>
      <c r="L41" s="164"/>
      <c r="M41" s="164"/>
      <c r="N41" s="164"/>
      <c r="O41" s="164"/>
    </row>
    <row r="42" spans="1:15" ht="15" customHeight="1">
      <c r="A42" s="183"/>
      <c r="B42" s="175"/>
      <c r="C42" s="383">
        <v>13</v>
      </c>
      <c r="D42" s="121"/>
      <c r="E42" s="321" t="s">
        <v>202</v>
      </c>
      <c r="F42" s="407" t="s">
        <v>143</v>
      </c>
      <c r="G42" s="401" t="s">
        <v>89</v>
      </c>
      <c r="H42" s="402"/>
      <c r="I42" s="402"/>
      <c r="J42" s="403"/>
      <c r="K42" s="181"/>
      <c r="L42" s="164"/>
      <c r="M42" s="164"/>
      <c r="N42" s="164"/>
      <c r="O42" s="164"/>
    </row>
    <row r="43" spans="1:15" ht="39.950000000000003" customHeight="1">
      <c r="A43" s="183"/>
      <c r="B43" s="175"/>
      <c r="C43" s="384"/>
      <c r="D43" s="121"/>
      <c r="E43" s="320" t="s">
        <v>162</v>
      </c>
      <c r="F43" s="408"/>
      <c r="G43" s="404"/>
      <c r="H43" s="405"/>
      <c r="I43" s="405"/>
      <c r="J43" s="406"/>
      <c r="K43" s="181"/>
      <c r="L43" s="164"/>
      <c r="M43" s="164"/>
      <c r="N43" s="164"/>
      <c r="O43" s="164"/>
    </row>
    <row r="44" spans="1:15" ht="21.75" hidden="1" customHeight="1">
      <c r="A44" s="183"/>
      <c r="B44" s="175"/>
      <c r="C44" s="322"/>
      <c r="D44" s="121"/>
      <c r="E44" s="323"/>
      <c r="F44" s="324"/>
      <c r="G44" s="325"/>
      <c r="H44" s="326"/>
      <c r="I44" s="326"/>
      <c r="J44" s="327"/>
      <c r="K44" s="181"/>
      <c r="L44" s="164"/>
      <c r="M44" s="164"/>
      <c r="N44" s="164"/>
      <c r="O44" s="164"/>
    </row>
    <row r="45" spans="1:15" ht="15" hidden="1" customHeight="1">
      <c r="A45" s="183"/>
      <c r="B45" s="175"/>
      <c r="C45" s="121"/>
      <c r="D45" s="121"/>
      <c r="E45" s="185" t="s">
        <v>140</v>
      </c>
      <c r="F45" s="184"/>
      <c r="G45" s="359">
        <f>AND(G33="YES",G37="NO",G40="NO",G42="NO")*(J19)</f>
        <v>0</v>
      </c>
      <c r="H45" s="360"/>
      <c r="I45" s="360"/>
      <c r="J45" s="361"/>
      <c r="K45" s="181"/>
      <c r="L45" s="164"/>
      <c r="M45" s="164"/>
      <c r="N45" s="164"/>
      <c r="O45" s="164"/>
    </row>
    <row r="46" spans="1:15" ht="15" hidden="1" customHeight="1">
      <c r="A46" s="183"/>
      <c r="B46" s="175"/>
      <c r="C46" s="121"/>
      <c r="D46" s="121"/>
      <c r="E46" s="185" t="s">
        <v>22</v>
      </c>
      <c r="F46" s="184"/>
      <c r="G46" s="359">
        <f>AND(G37="YES",G40="YES",G42="YES",G33="NO")*((G29+J29+G24)/(G22+24))</f>
        <v>0</v>
      </c>
      <c r="H46" s="360"/>
      <c r="I46" s="360"/>
      <c r="J46" s="361"/>
      <c r="K46" s="181"/>
      <c r="L46" s="164"/>
      <c r="M46" s="164"/>
      <c r="N46" s="164"/>
      <c r="O46" s="164"/>
    </row>
    <row r="47" spans="1:15" ht="15" hidden="1" customHeight="1">
      <c r="A47" s="183"/>
      <c r="B47" s="175"/>
      <c r="C47" s="121"/>
      <c r="D47" s="121"/>
      <c r="E47" s="328" t="s">
        <v>141</v>
      </c>
      <c r="F47" s="329"/>
      <c r="G47" s="359">
        <f>AND(G40="YES",G37="NO",G42="YES",G33="NO")*((G29+J29)/(24))</f>
        <v>0</v>
      </c>
      <c r="H47" s="360"/>
      <c r="I47" s="360"/>
      <c r="J47" s="361"/>
      <c r="K47" s="181"/>
      <c r="L47" s="164"/>
      <c r="M47" s="164"/>
      <c r="N47" s="164"/>
      <c r="O47" s="164"/>
    </row>
    <row r="48" spans="1:15" ht="15" hidden="1" customHeight="1">
      <c r="A48" s="183"/>
      <c r="B48" s="175"/>
      <c r="C48" s="121"/>
      <c r="D48" s="121"/>
      <c r="E48" s="328" t="s">
        <v>24</v>
      </c>
      <c r="F48" s="329"/>
      <c r="G48" s="359">
        <f>AND(G42="YES",G37="YES",G40="NO",G33="NO")*((G29+G25)/(G22+12))</f>
        <v>0</v>
      </c>
      <c r="H48" s="360"/>
      <c r="I48" s="360"/>
      <c r="J48" s="361"/>
      <c r="K48" s="181"/>
      <c r="L48" s="164"/>
      <c r="M48" s="164"/>
      <c r="N48" s="164"/>
      <c r="O48" s="164"/>
    </row>
    <row r="49" spans="1:15" ht="15" hidden="1" customHeight="1">
      <c r="A49" s="183"/>
      <c r="B49" s="175"/>
      <c r="C49" s="121"/>
      <c r="D49" s="121"/>
      <c r="E49" s="328" t="s">
        <v>64</v>
      </c>
      <c r="F49" s="330"/>
      <c r="G49" s="359">
        <f>AND(G42="YES",G37="NO",G40="NO",G33="NO")*G31</f>
        <v>0</v>
      </c>
      <c r="H49" s="360"/>
      <c r="I49" s="360"/>
      <c r="J49" s="361"/>
      <c r="K49" s="181"/>
      <c r="L49" s="164"/>
      <c r="M49" s="164"/>
      <c r="N49" s="164"/>
      <c r="O49" s="164"/>
    </row>
    <row r="50" spans="1:15" ht="15" hidden="1" customHeight="1">
      <c r="A50" s="183"/>
      <c r="B50" s="175"/>
      <c r="C50" s="121"/>
      <c r="D50" s="121"/>
      <c r="E50" s="328" t="s">
        <v>63</v>
      </c>
      <c r="F50" s="330"/>
      <c r="G50" s="359">
        <f>AND(G42="NO",G37="NO",G40="YES",G33="NO")*J31</f>
        <v>0</v>
      </c>
      <c r="H50" s="360"/>
      <c r="I50" s="360"/>
      <c r="J50" s="361"/>
      <c r="K50" s="181"/>
      <c r="L50" s="164"/>
      <c r="M50" s="164"/>
      <c r="N50" s="164"/>
      <c r="O50" s="164"/>
    </row>
    <row r="51" spans="1:15" ht="15" hidden="1" customHeight="1">
      <c r="A51" s="183"/>
      <c r="B51" s="175"/>
      <c r="C51" s="121"/>
      <c r="D51" s="121"/>
      <c r="E51" s="328" t="s">
        <v>25</v>
      </c>
      <c r="F51" s="330"/>
      <c r="G51" s="359">
        <f>AND(G37="YES",G40="YES",G42="NO",G33="NO")*((G24+J29)/(G22+12))</f>
        <v>0</v>
      </c>
      <c r="H51" s="360"/>
      <c r="I51" s="360"/>
      <c r="J51" s="361"/>
      <c r="K51" s="181"/>
      <c r="L51" s="164"/>
      <c r="M51" s="164"/>
      <c r="N51" s="164"/>
      <c r="O51" s="164"/>
    </row>
    <row r="52" spans="1:15" ht="15" hidden="1" customHeight="1">
      <c r="A52" s="183"/>
      <c r="B52" s="175"/>
      <c r="C52" s="121"/>
      <c r="D52" s="121"/>
      <c r="E52" s="328" t="s">
        <v>26</v>
      </c>
      <c r="F52" s="331"/>
      <c r="G52" s="359">
        <f>AND(G37="YES",G40="NO",G42="NO",G33="NO")*G25</f>
        <v>0</v>
      </c>
      <c r="H52" s="360"/>
      <c r="I52" s="360"/>
      <c r="J52" s="361"/>
      <c r="K52" s="181"/>
      <c r="L52" s="164"/>
      <c r="M52" s="164"/>
      <c r="N52" s="164"/>
      <c r="O52" s="164"/>
    </row>
    <row r="53" spans="1:15" ht="30" customHeight="1">
      <c r="A53" s="183"/>
      <c r="B53" s="175"/>
      <c r="C53" s="294">
        <v>14</v>
      </c>
      <c r="D53" s="332"/>
      <c r="E53" s="362" t="s">
        <v>93</v>
      </c>
      <c r="F53" s="363"/>
      <c r="G53" s="364">
        <f>SUM(G45:G52)</f>
        <v>0</v>
      </c>
      <c r="H53" s="365"/>
      <c r="I53" s="365"/>
      <c r="J53" s="366"/>
      <c r="K53" s="181"/>
      <c r="L53" s="164"/>
      <c r="M53" s="164"/>
      <c r="N53" s="164"/>
      <c r="O53" s="164"/>
    </row>
    <row r="54" spans="1:15" ht="10.15" customHeight="1">
      <c r="C54" s="333"/>
      <c r="D54" s="333"/>
      <c r="E54" s="334"/>
      <c r="F54" s="335"/>
      <c r="G54" s="336"/>
      <c r="H54" s="337"/>
      <c r="I54" s="337"/>
      <c r="J54" s="337"/>
      <c r="K54" s="181"/>
      <c r="L54" s="164"/>
      <c r="M54" s="164"/>
      <c r="N54" s="164"/>
      <c r="O54" s="164"/>
    </row>
    <row r="55" spans="1:15" ht="19.899999999999999" customHeight="1">
      <c r="C55" s="367" t="s">
        <v>77</v>
      </c>
      <c r="D55" s="367"/>
      <c r="E55" s="368"/>
      <c r="F55" s="178"/>
      <c r="G55" s="178"/>
      <c r="H55" s="177"/>
      <c r="I55" s="177"/>
      <c r="J55" s="176"/>
      <c r="K55" s="176"/>
      <c r="L55" s="164"/>
      <c r="M55" s="164"/>
      <c r="N55" s="164"/>
      <c r="O55" s="164"/>
    </row>
    <row r="56" spans="1:15" ht="10.15" customHeight="1">
      <c r="C56" s="369"/>
      <c r="D56" s="369"/>
      <c r="E56" s="369"/>
      <c r="F56" s="178"/>
      <c r="G56" s="178"/>
      <c r="H56" s="177"/>
      <c r="I56" s="177"/>
      <c r="J56" s="176"/>
      <c r="K56" s="176"/>
      <c r="L56" s="164"/>
      <c r="M56" s="164"/>
      <c r="N56" s="164"/>
      <c r="O56" s="164"/>
    </row>
    <row r="57" spans="1:15" ht="9.75" customHeight="1">
      <c r="C57" s="370"/>
      <c r="D57" s="371"/>
      <c r="E57" s="372"/>
      <c r="F57" s="372"/>
      <c r="G57" s="372"/>
      <c r="H57" s="372"/>
      <c r="I57" s="372"/>
      <c r="J57" s="373"/>
      <c r="K57" s="176"/>
      <c r="L57" s="164"/>
      <c r="M57" s="164"/>
      <c r="N57" s="164"/>
      <c r="O57" s="164"/>
    </row>
    <row r="58" spans="1:15" ht="8.25" customHeight="1">
      <c r="C58" s="374"/>
      <c r="D58" s="375"/>
      <c r="E58" s="375"/>
      <c r="F58" s="375"/>
      <c r="G58" s="375"/>
      <c r="H58" s="375"/>
      <c r="I58" s="375"/>
      <c r="J58" s="376"/>
      <c r="K58" s="176"/>
      <c r="L58" s="164"/>
      <c r="M58" s="164"/>
      <c r="N58" s="164"/>
      <c r="O58" s="164"/>
    </row>
    <row r="59" spans="1:15" ht="8.25" customHeight="1">
      <c r="C59" s="374"/>
      <c r="D59" s="375"/>
      <c r="E59" s="375"/>
      <c r="F59" s="375"/>
      <c r="G59" s="375"/>
      <c r="H59" s="375"/>
      <c r="I59" s="375"/>
      <c r="J59" s="376"/>
      <c r="K59" s="176"/>
      <c r="L59" s="164"/>
      <c r="M59" s="164"/>
      <c r="N59" s="164"/>
      <c r="O59" s="164"/>
    </row>
    <row r="60" spans="1:15" ht="8.25" customHeight="1">
      <c r="C60" s="374"/>
      <c r="D60" s="375"/>
      <c r="E60" s="375"/>
      <c r="F60" s="375"/>
      <c r="G60" s="375"/>
      <c r="H60" s="375"/>
      <c r="I60" s="375"/>
      <c r="J60" s="376"/>
      <c r="K60" s="176"/>
      <c r="L60" s="164"/>
      <c r="M60" s="164"/>
      <c r="N60" s="164"/>
      <c r="O60" s="164"/>
    </row>
    <row r="61" spans="1:15" ht="9.75" customHeight="1">
      <c r="C61" s="374"/>
      <c r="D61" s="375"/>
      <c r="E61" s="375"/>
      <c r="F61" s="375"/>
      <c r="G61" s="375"/>
      <c r="H61" s="375"/>
      <c r="I61" s="375"/>
      <c r="J61" s="376"/>
      <c r="K61" s="176"/>
      <c r="L61" s="164"/>
      <c r="M61" s="164"/>
      <c r="N61" s="164"/>
      <c r="O61" s="164"/>
    </row>
    <row r="62" spans="1:15" ht="9.75" customHeight="1">
      <c r="C62" s="374"/>
      <c r="D62" s="375"/>
      <c r="E62" s="375"/>
      <c r="F62" s="375"/>
      <c r="G62" s="375"/>
      <c r="H62" s="375"/>
      <c r="I62" s="375"/>
      <c r="J62" s="376"/>
      <c r="K62" s="176"/>
      <c r="L62" s="164"/>
      <c r="M62" s="164"/>
      <c r="N62" s="164"/>
      <c r="O62" s="164"/>
    </row>
    <row r="63" spans="1:15" ht="9.75" customHeight="1">
      <c r="C63" s="374"/>
      <c r="D63" s="375"/>
      <c r="E63" s="375"/>
      <c r="F63" s="375"/>
      <c r="G63" s="375"/>
      <c r="H63" s="375"/>
      <c r="I63" s="375"/>
      <c r="J63" s="376"/>
      <c r="K63" s="176"/>
      <c r="L63" s="164"/>
      <c r="M63" s="164"/>
      <c r="N63" s="164"/>
      <c r="O63" s="164"/>
    </row>
    <row r="64" spans="1:15" ht="9.75" customHeight="1">
      <c r="C64" s="374"/>
      <c r="D64" s="375"/>
      <c r="E64" s="375"/>
      <c r="F64" s="375"/>
      <c r="G64" s="375"/>
      <c r="H64" s="375"/>
      <c r="I64" s="375"/>
      <c r="J64" s="376"/>
      <c r="K64" s="176"/>
      <c r="L64" s="164"/>
      <c r="M64" s="164"/>
      <c r="N64" s="164"/>
      <c r="O64" s="164"/>
    </row>
    <row r="65" spans="3:15" s="167" customFormat="1" ht="9.75" customHeight="1">
      <c r="C65" s="374"/>
      <c r="D65" s="375"/>
      <c r="E65" s="375"/>
      <c r="F65" s="375"/>
      <c r="G65" s="375"/>
      <c r="H65" s="375"/>
      <c r="I65" s="375"/>
      <c r="J65" s="376"/>
      <c r="K65" s="166"/>
      <c r="L65" s="168"/>
      <c r="M65" s="168"/>
      <c r="N65" s="168"/>
      <c r="O65" s="168"/>
    </row>
    <row r="66" spans="3:15" s="167" customFormat="1" ht="9.75" customHeight="1">
      <c r="C66" s="377"/>
      <c r="D66" s="378"/>
      <c r="E66" s="378"/>
      <c r="F66" s="378"/>
      <c r="G66" s="378"/>
      <c r="H66" s="378"/>
      <c r="I66" s="378"/>
      <c r="J66" s="379"/>
      <c r="K66" s="166"/>
      <c r="L66" s="168"/>
      <c r="M66" s="168"/>
      <c r="N66" s="168"/>
      <c r="O66" s="168"/>
    </row>
    <row r="67" spans="3:15" ht="15" customHeight="1">
      <c r="C67" s="166"/>
      <c r="D67" s="166"/>
      <c r="E67" s="166"/>
      <c r="F67" s="166"/>
      <c r="G67" s="166"/>
      <c r="H67" s="166"/>
      <c r="I67" s="166"/>
      <c r="J67" s="166"/>
      <c r="K67" s="166"/>
      <c r="L67" s="164"/>
      <c r="M67" s="164"/>
      <c r="N67" s="164"/>
      <c r="O67" s="164"/>
    </row>
    <row r="68" spans="3:15" ht="15" customHeight="1">
      <c r="C68" s="380" t="s">
        <v>173</v>
      </c>
      <c r="D68" s="381"/>
      <c r="E68" s="381"/>
      <c r="F68" s="381"/>
      <c r="G68" s="381"/>
      <c r="H68" s="381"/>
      <c r="I68" s="381"/>
      <c r="J68" s="381"/>
      <c r="K68" s="381"/>
      <c r="L68" s="381"/>
      <c r="M68" s="164"/>
      <c r="N68" s="164"/>
      <c r="O68" s="164"/>
    </row>
    <row r="69" spans="3:15" ht="15.75" customHeight="1">
      <c r="C69" s="381"/>
      <c r="D69" s="381"/>
      <c r="E69" s="381"/>
      <c r="F69" s="381"/>
      <c r="G69" s="381"/>
      <c r="H69" s="381"/>
      <c r="I69" s="381"/>
      <c r="J69" s="381"/>
      <c r="K69" s="381"/>
      <c r="L69" s="381"/>
      <c r="M69" s="164"/>
      <c r="N69" s="164"/>
      <c r="O69" s="164"/>
    </row>
    <row r="70" spans="3:15" ht="15.75" customHeight="1">
      <c r="C70" s="381"/>
      <c r="D70" s="381"/>
      <c r="E70" s="381"/>
      <c r="F70" s="381"/>
      <c r="G70" s="381"/>
      <c r="H70" s="381"/>
      <c r="I70" s="381"/>
      <c r="J70" s="381"/>
      <c r="K70" s="381"/>
      <c r="L70" s="381"/>
      <c r="M70" s="164"/>
      <c r="N70" s="164"/>
      <c r="O70" s="164"/>
    </row>
    <row r="71" spans="3:15" ht="15.75" customHeight="1">
      <c r="C71" s="382" t="s">
        <v>178</v>
      </c>
      <c r="D71" s="382"/>
      <c r="E71" s="382"/>
      <c r="F71" s="382"/>
      <c r="G71" s="382"/>
      <c r="H71" s="382"/>
      <c r="I71" s="382"/>
      <c r="J71" s="382"/>
      <c r="K71" s="382"/>
      <c r="L71" s="382"/>
    </row>
    <row r="72" spans="3:15" ht="15.75" customHeight="1">
      <c r="C72" s="356"/>
      <c r="D72" s="356"/>
      <c r="E72" s="357"/>
      <c r="F72" s="357"/>
      <c r="G72" s="357"/>
      <c r="H72" s="357"/>
      <c r="I72" s="357"/>
      <c r="J72" s="357"/>
      <c r="K72" s="357"/>
      <c r="L72" s="357"/>
    </row>
    <row r="73" spans="3:15" ht="15.75" customHeight="1">
      <c r="C73" s="358"/>
      <c r="D73" s="358"/>
      <c r="E73" s="357"/>
      <c r="F73" s="357"/>
      <c r="G73" s="357"/>
      <c r="H73" s="357"/>
      <c r="I73" s="357"/>
      <c r="J73" s="357"/>
      <c r="K73" s="357"/>
      <c r="L73" s="357"/>
    </row>
    <row r="74" spans="3:15" ht="15.75" customHeight="1">
      <c r="C74" s="162"/>
      <c r="D74" s="162"/>
      <c r="E74" s="162"/>
      <c r="F74" s="162"/>
      <c r="G74" s="163"/>
      <c r="H74" s="162"/>
      <c r="I74" s="162"/>
      <c r="J74" s="161"/>
      <c r="K74" s="161"/>
    </row>
  </sheetData>
  <sheetProtection algorithmName="SHA-512" hashValue="8Bx9HQ0OmYNh5NxYHPpp7yxvHn4+/5HtzmHs2+ztNiyHKaTkPPkM2YG0pPu8m1cg7TGKV6t4LcdZ5K7fE7E0vQ==" saltValue="SJ2S4/IzLSGHZzLFxuEHHw==" spinCount="100000" sheet="1" selectLockedCells="1"/>
  <dataConsolidate>
    <dataRefs count="1">
      <dataRef name="G19, I19, F26" r:id="rId1"/>
    </dataRefs>
  </dataConsolidate>
  <mergeCells count="59">
    <mergeCell ref="C22:C23"/>
    <mergeCell ref="E22:E23"/>
    <mergeCell ref="G22:J23"/>
    <mergeCell ref="H2:J2"/>
    <mergeCell ref="B5:K5"/>
    <mergeCell ref="C12:F12"/>
    <mergeCell ref="I12:J12"/>
    <mergeCell ref="G14:I14"/>
    <mergeCell ref="G15:I15"/>
    <mergeCell ref="G16:I16"/>
    <mergeCell ref="G17:I17"/>
    <mergeCell ref="G18:I18"/>
    <mergeCell ref="G20:J20"/>
    <mergeCell ref="G21:J21"/>
    <mergeCell ref="G24:J24"/>
    <mergeCell ref="G25:J25"/>
    <mergeCell ref="C26:C27"/>
    <mergeCell ref="E26:F27"/>
    <mergeCell ref="G26:I26"/>
    <mergeCell ref="G27:I27"/>
    <mergeCell ref="E36:J36"/>
    <mergeCell ref="G28:I28"/>
    <mergeCell ref="C29:C30"/>
    <mergeCell ref="E29:F30"/>
    <mergeCell ref="G29:I30"/>
    <mergeCell ref="J29:J30"/>
    <mergeCell ref="E31:F31"/>
    <mergeCell ref="G31:I31"/>
    <mergeCell ref="F32:J32"/>
    <mergeCell ref="C33:C35"/>
    <mergeCell ref="F33:F35"/>
    <mergeCell ref="G33:J35"/>
    <mergeCell ref="E34:E35"/>
    <mergeCell ref="G47:J47"/>
    <mergeCell ref="C37:C39"/>
    <mergeCell ref="F37:F39"/>
    <mergeCell ref="G37:J39"/>
    <mergeCell ref="E38:E39"/>
    <mergeCell ref="C40:C41"/>
    <mergeCell ref="F40:F41"/>
    <mergeCell ref="G40:J41"/>
    <mergeCell ref="C42:C43"/>
    <mergeCell ref="F42:F43"/>
    <mergeCell ref="G42:J43"/>
    <mergeCell ref="G45:J45"/>
    <mergeCell ref="G46:J46"/>
    <mergeCell ref="C72:L73"/>
    <mergeCell ref="G48:J48"/>
    <mergeCell ref="G49:J49"/>
    <mergeCell ref="G50:J50"/>
    <mergeCell ref="G51:J51"/>
    <mergeCell ref="G52:J52"/>
    <mergeCell ref="E53:F53"/>
    <mergeCell ref="G53:J53"/>
    <mergeCell ref="C55:E55"/>
    <mergeCell ref="C56:E56"/>
    <mergeCell ref="C57:J66"/>
    <mergeCell ref="C68:L70"/>
    <mergeCell ref="C71:L71"/>
  </mergeCells>
  <dataValidations count="1">
    <dataValidation type="list" allowBlank="1" showInputMessage="1" showErrorMessage="1" sqref="G33 G37:J37 G40:J43" xr:uid="{3A955671-C2C0-47B2-B0FB-C1AB6729ABF8}">
      <formula1>"YES, NO"</formula1>
    </dataValidation>
  </dataValidations>
  <hyperlinks>
    <hyperlink ref="C12:F12" location="'Base Income Instructions'!A1" tooltip="Bonus Calculator Instructions" display="Click Here for Base Income Instructions" xr:uid="{FFAD84C6-D87A-4B0B-8C94-0E4215A1CA21}"/>
    <hyperlink ref="F23" location="'Pay Stub Decimal Calendar'!A1" tooltip="Pay Date Decimal Calendar" display=" (Click here for pay stub decimal calendar.)" xr:uid="{8DE47EFA-B73B-4C4A-AC14-33C0FBBA65C6}"/>
    <hyperlink ref="I12" location="'AMIQuiC Totals'!A1" display="Click Here for AMIQuiC Totals" xr:uid="{920B1AED-DCA1-4216-9EF8-D07B12FEDF37}"/>
    <hyperlink ref="I12:J12" location="'AMIQuiC Totals'!A1" display="Click Here for AMIQuiC Totals." xr:uid="{93A2B024-4791-4374-86F6-2B964B8790B4}"/>
  </hyperlinks>
  <printOptions horizontalCentered="1"/>
  <pageMargins left="5.0999999999999997E-2" right="0.05" top="0.2" bottom="0.2" header="0.3" footer="0.1"/>
  <pageSetup orientation="landscape" cellComments="atEnd" r:id="rId2"/>
  <headerFooter alignWithMargins="0">
    <oddFooter>&amp;C&amp;"Arial,Regular"&amp;8© 2020 Arch Mortgage Insurance Company&amp;R&amp;8&amp;P of &amp;N</oddFooter>
  </headerFooter>
  <rowBreaks count="1" manualBreakCount="1">
    <brk id="3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3</xdr:col>
                    <xdr:colOff>76200</xdr:colOff>
                    <xdr:row>14</xdr:row>
                    <xdr:rowOff>19050</xdr:rowOff>
                  </from>
                  <to>
                    <xdr:col>3</xdr:col>
                    <xdr:colOff>295275</xdr:colOff>
                    <xdr:row>15</xdr:row>
                    <xdr:rowOff>38100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3</xdr:col>
                    <xdr:colOff>76200</xdr:colOff>
                    <xdr:row>15</xdr:row>
                    <xdr:rowOff>28575</xdr:rowOff>
                  </from>
                  <to>
                    <xdr:col>3</xdr:col>
                    <xdr:colOff>304800</xdr:colOff>
                    <xdr:row>16</xdr:row>
                    <xdr:rowOff>47625</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3</xdr:col>
                    <xdr:colOff>76200</xdr:colOff>
                    <xdr:row>16</xdr:row>
                    <xdr:rowOff>19050</xdr:rowOff>
                  </from>
                  <to>
                    <xdr:col>4</xdr:col>
                    <xdr:colOff>523875</xdr:colOff>
                    <xdr:row>17</xdr:row>
                    <xdr:rowOff>38100</xdr:rowOff>
                  </to>
                </anchor>
              </controlPr>
            </control>
          </mc:Choice>
        </mc:AlternateContent>
        <mc:AlternateContent xmlns:mc="http://schemas.openxmlformats.org/markup-compatibility/2006">
          <mc:Choice Requires="x14">
            <control shapeId="16388" r:id="rId8" name="Check Box 4">
              <controlPr defaultSize="0" autoFill="0" autoLine="0" autoPict="0">
                <anchor moveWithCells="1">
                  <from>
                    <xdr:col>3</xdr:col>
                    <xdr:colOff>76200</xdr:colOff>
                    <xdr:row>17</xdr:row>
                    <xdr:rowOff>28575</xdr:rowOff>
                  </from>
                  <to>
                    <xdr:col>3</xdr:col>
                    <xdr:colOff>295275</xdr:colOff>
                    <xdr:row>18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9980-5975-4B55-8440-65819E23E200}">
  <sheetPr>
    <tabColor theme="8"/>
  </sheetPr>
  <dimension ref="A1:N51"/>
  <sheetViews>
    <sheetView showGridLines="0" showRowColHeaders="0" topLeftCell="B1" zoomScale="120" zoomScaleNormal="120" zoomScaleSheetLayoutView="140" zoomScalePageLayoutView="130" workbookViewId="0">
      <selection activeCell="F21" sqref="F21:I21"/>
    </sheetView>
  </sheetViews>
  <sheetFormatPr defaultColWidth="10.75" defaultRowHeight="15.75" customHeight="1"/>
  <cols>
    <col min="1" max="1" width="0.5" style="160" hidden="1" customWidth="1"/>
    <col min="2" max="2" width="2" style="160" customWidth="1"/>
    <col min="3" max="3" width="2.625" style="160" customWidth="1"/>
    <col min="4" max="4" width="27.375" style="160" customWidth="1"/>
    <col min="5" max="5" width="34.5" style="160" customWidth="1"/>
    <col min="6" max="6" width="3.25" style="160" customWidth="1"/>
    <col min="7" max="7" width="12.25" style="160" customWidth="1"/>
    <col min="8" max="8" width="3.25" style="160" customWidth="1"/>
    <col min="9" max="9" width="12.25" style="160" customWidth="1"/>
    <col min="10" max="10" width="3.5" style="160" customWidth="1"/>
    <col min="11" max="11" width="9.25" style="160" customWidth="1"/>
    <col min="12" max="12" width="9.375" style="160" customWidth="1"/>
    <col min="13" max="16384" width="10.75" style="160"/>
  </cols>
  <sheetData>
    <row r="1" spans="3:14" ht="15.75" customHeight="1">
      <c r="C1" s="162"/>
      <c r="D1" s="162"/>
      <c r="E1" s="162"/>
      <c r="F1" s="162"/>
      <c r="G1" s="162"/>
      <c r="H1" s="162"/>
      <c r="I1" s="162"/>
      <c r="J1" s="162"/>
    </row>
    <row r="2" spans="3:14" ht="15.75" customHeight="1">
      <c r="C2" s="162"/>
      <c r="D2" s="232"/>
      <c r="E2" s="232"/>
      <c r="F2" s="162"/>
      <c r="G2" s="457"/>
      <c r="H2" s="457"/>
      <c r="I2" s="457"/>
      <c r="J2" s="231"/>
    </row>
    <row r="3" spans="3:14" ht="15.75" customHeight="1">
      <c r="C3" s="162"/>
      <c r="D3" s="232"/>
      <c r="E3" s="232"/>
      <c r="F3" s="162"/>
      <c r="G3" s="231"/>
      <c r="H3" s="231"/>
      <c r="I3" s="231"/>
      <c r="J3" s="231"/>
    </row>
    <row r="4" spans="3:14" ht="15.75" customHeight="1">
      <c r="C4" s="162"/>
      <c r="D4" s="232"/>
      <c r="E4" s="232"/>
      <c r="F4" s="162"/>
      <c r="G4" s="231"/>
      <c r="H4" s="231"/>
      <c r="I4" s="231"/>
      <c r="J4" s="231"/>
    </row>
    <row r="5" spans="3:14" ht="21" customHeight="1">
      <c r="C5" s="458" t="s">
        <v>41</v>
      </c>
      <c r="D5" s="458"/>
      <c r="E5" s="458"/>
      <c r="F5" s="458"/>
      <c r="G5" s="458"/>
      <c r="H5" s="458"/>
      <c r="I5" s="458"/>
      <c r="J5" s="458"/>
      <c r="K5" s="164"/>
      <c r="L5" s="164"/>
      <c r="M5" s="164"/>
      <c r="N5" s="164"/>
    </row>
    <row r="6" spans="3:14" ht="15.75" customHeight="1">
      <c r="C6" s="171"/>
      <c r="D6" s="171"/>
      <c r="E6" s="171"/>
      <c r="F6" s="171"/>
      <c r="G6" s="171"/>
      <c r="H6" s="171"/>
      <c r="I6" s="171"/>
      <c r="J6" s="171"/>
      <c r="K6" s="164"/>
      <c r="L6" s="164"/>
      <c r="M6" s="164"/>
      <c r="N6" s="164"/>
    </row>
    <row r="7" spans="3:14" s="224" customFormat="1" ht="14.25" customHeight="1">
      <c r="C7" s="228"/>
      <c r="D7" s="299" t="s">
        <v>78</v>
      </c>
      <c r="E7" s="229"/>
      <c r="F7" s="228"/>
      <c r="G7" s="229"/>
      <c r="H7" s="228"/>
      <c r="I7" s="227"/>
      <c r="J7" s="226"/>
      <c r="K7" s="225"/>
      <c r="L7" s="225"/>
      <c r="M7" s="225"/>
      <c r="N7" s="225"/>
    </row>
    <row r="8" spans="3:14" ht="14.25" customHeight="1" thickBot="1">
      <c r="C8" s="222"/>
      <c r="D8" s="132" t="str">
        <f>'AMIQuiC Totals'!H8</f>
        <v>Enter the Member's Name.</v>
      </c>
      <c r="E8" s="298" t="s">
        <v>209</v>
      </c>
      <c r="F8" s="222"/>
      <c r="G8" s="481"/>
      <c r="H8" s="482"/>
      <c r="I8" s="482"/>
      <c r="J8" s="221"/>
      <c r="K8" s="164"/>
      <c r="L8" s="164"/>
      <c r="M8" s="164"/>
      <c r="N8" s="164"/>
    </row>
    <row r="9" spans="3:14" ht="3" customHeight="1" thickTop="1">
      <c r="C9" s="171"/>
      <c r="D9" s="171"/>
      <c r="E9" s="171"/>
      <c r="F9" s="171"/>
      <c r="G9" s="171"/>
      <c r="H9" s="171"/>
      <c r="I9" s="171"/>
      <c r="J9" s="171"/>
      <c r="K9" s="164"/>
      <c r="L9" s="164"/>
      <c r="M9" s="164"/>
      <c r="N9" s="164"/>
    </row>
    <row r="10" spans="3:14" ht="3" customHeight="1">
      <c r="C10" s="171"/>
      <c r="D10" s="171"/>
      <c r="E10" s="171"/>
      <c r="F10" s="171"/>
      <c r="G10" s="171"/>
      <c r="H10" s="171"/>
      <c r="I10" s="171"/>
      <c r="J10" s="171"/>
      <c r="K10" s="164"/>
      <c r="L10" s="164"/>
      <c r="M10" s="164"/>
      <c r="N10" s="164"/>
    </row>
    <row r="11" spans="3:14" ht="5.25" customHeight="1">
      <c r="C11" s="164"/>
      <c r="D11" s="164"/>
      <c r="E11" s="164"/>
      <c r="F11" s="171"/>
      <c r="G11" s="171"/>
      <c r="H11" s="171"/>
      <c r="I11" s="171"/>
      <c r="J11" s="171"/>
      <c r="K11" s="164"/>
      <c r="L11" s="164"/>
      <c r="M11" s="164"/>
      <c r="N11" s="164"/>
    </row>
    <row r="12" spans="3:14" s="217" customFormat="1" ht="15" customHeight="1">
      <c r="C12" s="459"/>
      <c r="D12" s="460"/>
      <c r="E12" s="460"/>
      <c r="F12" s="219"/>
      <c r="G12" s="484" t="s">
        <v>154</v>
      </c>
      <c r="H12" s="485"/>
      <c r="I12" s="485"/>
      <c r="J12" s="219"/>
      <c r="K12" s="218"/>
      <c r="L12" s="218"/>
      <c r="M12" s="218"/>
      <c r="N12" s="218"/>
    </row>
    <row r="13" spans="3:14" ht="15" customHeight="1">
      <c r="C13" s="171"/>
      <c r="D13" s="216"/>
      <c r="E13" s="216"/>
      <c r="F13" s="483" t="s">
        <v>0</v>
      </c>
      <c r="G13" s="483"/>
      <c r="H13" s="483" t="s">
        <v>1</v>
      </c>
      <c r="I13" s="483"/>
      <c r="J13" s="215"/>
      <c r="K13" s="164"/>
      <c r="L13" s="164"/>
      <c r="M13" s="164"/>
      <c r="N13" s="164"/>
    </row>
    <row r="14" spans="3:14" s="201" customFormat="1" ht="12" customHeight="1">
      <c r="C14" s="279"/>
      <c r="D14" s="280"/>
      <c r="E14" s="281"/>
      <c r="F14" s="476">
        <v>2022</v>
      </c>
      <c r="G14" s="477"/>
      <c r="H14" s="476">
        <v>2023</v>
      </c>
      <c r="I14" s="478"/>
      <c r="J14" s="211"/>
      <c r="L14" s="164"/>
      <c r="M14" s="164"/>
      <c r="N14" s="164"/>
    </row>
    <row r="15" spans="3:14" s="201" customFormat="1" ht="12" customHeight="1">
      <c r="C15" s="191"/>
      <c r="D15" s="234" t="s">
        <v>101</v>
      </c>
      <c r="E15" s="190"/>
      <c r="F15" s="213"/>
      <c r="G15" s="214"/>
      <c r="H15" s="213"/>
      <c r="I15" s="212"/>
      <c r="J15" s="211"/>
      <c r="K15" s="164"/>
      <c r="L15" s="164"/>
      <c r="M15" s="164"/>
      <c r="N15" s="164"/>
    </row>
    <row r="16" spans="3:14" s="201" customFormat="1" ht="30" customHeight="1">
      <c r="C16" s="283">
        <v>1</v>
      </c>
      <c r="D16" s="120" t="s">
        <v>42</v>
      </c>
      <c r="E16" s="272" t="s">
        <v>163</v>
      </c>
      <c r="F16" s="479"/>
      <c r="G16" s="480"/>
      <c r="H16" s="479"/>
      <c r="I16" s="480"/>
      <c r="J16" s="181"/>
      <c r="K16" s="193"/>
      <c r="L16" s="192"/>
      <c r="M16" s="164"/>
      <c r="N16" s="164"/>
    </row>
    <row r="17" spans="1:14" s="201" customFormat="1" ht="15" customHeight="1">
      <c r="C17" s="282"/>
      <c r="D17" s="210"/>
      <c r="E17" s="496" t="s">
        <v>68</v>
      </c>
      <c r="F17" s="209"/>
      <c r="G17" s="196" t="s">
        <v>20</v>
      </c>
      <c r="H17" s="208"/>
      <c r="I17" s="296" t="s">
        <v>21</v>
      </c>
      <c r="J17" s="181"/>
      <c r="K17" s="193"/>
      <c r="L17" s="192"/>
      <c r="M17" s="164"/>
      <c r="N17" s="164"/>
    </row>
    <row r="18" spans="1:14" s="201" customFormat="1" ht="15" customHeight="1">
      <c r="C18" s="282"/>
      <c r="D18" s="206"/>
      <c r="E18" s="497"/>
      <c r="F18" s="204"/>
      <c r="G18" s="203">
        <f>IF(F16&gt;H16,((F16-H16)/F16),0)</f>
        <v>0</v>
      </c>
      <c r="H18" s="202"/>
      <c r="I18" s="140">
        <f>IF(H16&gt;F16,(H16-F16)/F16,0)</f>
        <v>0</v>
      </c>
      <c r="J18" s="181"/>
      <c r="K18" s="193"/>
      <c r="L18" s="192"/>
      <c r="M18" s="164"/>
      <c r="N18" s="164"/>
    </row>
    <row r="19" spans="1:14" ht="15" customHeight="1">
      <c r="A19" s="183"/>
      <c r="C19" s="295"/>
      <c r="D19" s="234" t="s">
        <v>43</v>
      </c>
      <c r="E19" s="200"/>
      <c r="F19" s="471">
        <v>2024</v>
      </c>
      <c r="G19" s="471"/>
      <c r="H19" s="471"/>
      <c r="I19" s="472"/>
      <c r="J19" s="181"/>
      <c r="K19" s="199"/>
      <c r="L19" s="164"/>
      <c r="M19" s="164"/>
      <c r="N19" s="164"/>
    </row>
    <row r="20" spans="1:14" ht="15" hidden="1" customHeight="1">
      <c r="A20" s="183"/>
      <c r="C20" s="282">
        <v>2</v>
      </c>
      <c r="D20" s="76" t="s">
        <v>37</v>
      </c>
      <c r="E20" s="77" t="s">
        <v>39</v>
      </c>
      <c r="F20" s="498">
        <v>42611</v>
      </c>
      <c r="G20" s="499"/>
      <c r="H20" s="499"/>
      <c r="I20" s="500"/>
      <c r="J20" s="181"/>
      <c r="K20" s="199"/>
      <c r="L20" s="164"/>
      <c r="M20" s="164"/>
      <c r="N20" s="164"/>
    </row>
    <row r="21" spans="1:14" ht="45" customHeight="1">
      <c r="A21" s="183"/>
      <c r="C21" s="283">
        <v>2</v>
      </c>
      <c r="D21" s="120" t="s">
        <v>50</v>
      </c>
      <c r="E21" s="297" t="s">
        <v>164</v>
      </c>
      <c r="F21" s="502">
        <v>12</v>
      </c>
      <c r="G21" s="503"/>
      <c r="H21" s="503"/>
      <c r="I21" s="504"/>
      <c r="J21" s="181"/>
      <c r="K21" s="199"/>
      <c r="L21" s="164"/>
      <c r="M21" s="164"/>
      <c r="N21" s="164"/>
    </row>
    <row r="22" spans="1:14" ht="30" customHeight="1">
      <c r="A22" s="183"/>
      <c r="C22" s="283">
        <v>3</v>
      </c>
      <c r="D22" s="120" t="s">
        <v>179</v>
      </c>
      <c r="E22" s="272" t="s">
        <v>60</v>
      </c>
      <c r="F22" s="436"/>
      <c r="G22" s="437"/>
      <c r="H22" s="437"/>
      <c r="I22" s="438"/>
      <c r="J22" s="181"/>
      <c r="K22" s="164"/>
      <c r="M22" s="164"/>
      <c r="N22" s="164"/>
    </row>
    <row r="23" spans="1:14" ht="15" customHeight="1">
      <c r="A23" s="183"/>
      <c r="C23" s="282"/>
      <c r="D23" s="198"/>
      <c r="E23" s="496" t="s">
        <v>116</v>
      </c>
      <c r="F23" s="291"/>
      <c r="G23" s="196" t="s">
        <v>20</v>
      </c>
      <c r="H23" s="292"/>
      <c r="I23" s="296" t="s">
        <v>21</v>
      </c>
      <c r="J23" s="181"/>
      <c r="K23" s="164"/>
      <c r="M23" s="164"/>
      <c r="N23" s="164"/>
    </row>
    <row r="24" spans="1:14" ht="15" customHeight="1">
      <c r="A24" s="183"/>
      <c r="C24" s="282"/>
      <c r="D24" s="78"/>
      <c r="E24" s="497"/>
      <c r="F24" s="143"/>
      <c r="G24" s="144" t="e">
        <f>IF((F22/F21) &gt;(H16/12),"n/a",((H16/12)-(F22/F21))/(H16/12))</f>
        <v>#DIV/0!</v>
      </c>
      <c r="H24" s="145"/>
      <c r="I24" s="140">
        <f>IF(F22/F21&gt;H16/12,((F22/F21)-(H16/12))/(H16/12),0)</f>
        <v>0</v>
      </c>
      <c r="J24" s="181"/>
      <c r="K24" s="193"/>
      <c r="L24" s="192"/>
      <c r="M24" s="164"/>
      <c r="N24" s="164"/>
    </row>
    <row r="25" spans="1:14" ht="15" customHeight="1">
      <c r="A25" s="183"/>
      <c r="C25" s="295"/>
      <c r="D25" s="234" t="s">
        <v>51</v>
      </c>
      <c r="E25" s="189"/>
      <c r="F25" s="187"/>
      <c r="G25" s="188"/>
      <c r="H25" s="187"/>
      <c r="I25" s="186"/>
      <c r="J25" s="181"/>
      <c r="K25" s="164"/>
      <c r="L25" s="164"/>
      <c r="M25" s="164"/>
      <c r="N25" s="164"/>
    </row>
    <row r="26" spans="1:14" ht="30" customHeight="1">
      <c r="A26" s="183"/>
      <c r="C26" s="283">
        <v>4</v>
      </c>
      <c r="D26" s="275" t="s">
        <v>180</v>
      </c>
      <c r="E26" s="269" t="s">
        <v>148</v>
      </c>
      <c r="F26" s="505" t="s">
        <v>19</v>
      </c>
      <c r="G26" s="506"/>
      <c r="H26" s="506"/>
      <c r="I26" s="507"/>
      <c r="J26" s="181"/>
      <c r="K26" s="164"/>
      <c r="L26" s="164"/>
      <c r="M26" s="164"/>
      <c r="N26" s="164"/>
    </row>
    <row r="27" spans="1:14" ht="30" customHeight="1">
      <c r="A27" s="183"/>
      <c r="C27" s="283">
        <v>5</v>
      </c>
      <c r="D27" s="276" t="s">
        <v>181</v>
      </c>
      <c r="E27" s="268" t="s">
        <v>183</v>
      </c>
      <c r="F27" s="505" t="s">
        <v>19</v>
      </c>
      <c r="G27" s="506"/>
      <c r="H27" s="506"/>
      <c r="I27" s="507"/>
      <c r="J27" s="181"/>
      <c r="K27" s="164"/>
      <c r="L27" s="164"/>
      <c r="M27" s="164"/>
      <c r="N27" s="164"/>
    </row>
    <row r="28" spans="1:14" ht="30" customHeight="1">
      <c r="A28" s="183"/>
      <c r="C28" s="283">
        <v>6</v>
      </c>
      <c r="D28" s="277" t="s">
        <v>182</v>
      </c>
      <c r="E28" s="267" t="s">
        <v>184</v>
      </c>
      <c r="F28" s="505" t="s">
        <v>89</v>
      </c>
      <c r="G28" s="506"/>
      <c r="H28" s="506"/>
      <c r="I28" s="507"/>
      <c r="J28" s="181"/>
      <c r="K28" s="164"/>
      <c r="L28" s="164"/>
      <c r="M28" s="164"/>
      <c r="N28" s="164"/>
    </row>
    <row r="29" spans="1:14" ht="15" hidden="1" customHeight="1">
      <c r="A29" s="183"/>
      <c r="C29" s="121"/>
      <c r="D29" s="185" t="s">
        <v>22</v>
      </c>
      <c r="E29" s="184"/>
      <c r="F29" s="359">
        <f>AND(F26="YES",F27="YES",F28="YES")*((F16+H16+F22)/(F21+24))</f>
        <v>0</v>
      </c>
      <c r="G29" s="360"/>
      <c r="H29" s="360"/>
      <c r="I29" s="361"/>
      <c r="J29" s="181"/>
      <c r="K29" s="164"/>
      <c r="L29" s="164"/>
      <c r="M29" s="164"/>
      <c r="N29" s="164"/>
    </row>
    <row r="30" spans="1:14" ht="15" hidden="1" customHeight="1">
      <c r="A30" s="183"/>
      <c r="C30" s="121"/>
      <c r="D30" s="185" t="s">
        <v>23</v>
      </c>
      <c r="E30" s="184"/>
      <c r="F30" s="359">
        <f>AND(F26="YES",F27="YES",F28="NO")*((F16+H16)/24)</f>
        <v>0</v>
      </c>
      <c r="G30" s="508"/>
      <c r="H30" s="508"/>
      <c r="I30" s="509"/>
      <c r="J30" s="181"/>
      <c r="K30" s="164"/>
      <c r="L30" s="164"/>
      <c r="M30" s="164"/>
      <c r="N30" s="164"/>
    </row>
    <row r="31" spans="1:14" ht="15" hidden="1" customHeight="1">
      <c r="A31" s="183"/>
      <c r="C31" s="121"/>
      <c r="D31" s="185" t="s">
        <v>24</v>
      </c>
      <c r="E31" s="184"/>
      <c r="F31" s="359">
        <f>AND(F26="YES",F27="NO",F28="YES")*((F16+F22)/(F21+12))</f>
        <v>0</v>
      </c>
      <c r="G31" s="360"/>
      <c r="H31" s="360"/>
      <c r="I31" s="361"/>
      <c r="J31" s="181"/>
      <c r="K31" s="164"/>
      <c r="L31" s="164"/>
      <c r="M31" s="164"/>
      <c r="N31" s="164"/>
    </row>
    <row r="32" spans="1:14" ht="15" hidden="1" customHeight="1">
      <c r="A32" s="183"/>
      <c r="C32" s="121"/>
      <c r="D32" s="185" t="s">
        <v>64</v>
      </c>
      <c r="E32" s="184"/>
      <c r="F32" s="359">
        <f>AND(F26="YES",F27="NO",F28="NO")*(F16)/12</f>
        <v>0</v>
      </c>
      <c r="G32" s="508"/>
      <c r="H32" s="508"/>
      <c r="I32" s="509"/>
      <c r="J32" s="181"/>
      <c r="K32" s="164"/>
      <c r="L32" s="164"/>
      <c r="M32" s="164"/>
      <c r="N32" s="164"/>
    </row>
    <row r="33" spans="1:14" ht="15" hidden="1" customHeight="1">
      <c r="A33" s="183"/>
      <c r="C33" s="121"/>
      <c r="D33" s="185" t="s">
        <v>63</v>
      </c>
      <c r="E33" s="184"/>
      <c r="F33" s="359">
        <f>AND(F26="NO",F27="YES",F28="NO")*(H16)/12</f>
        <v>0</v>
      </c>
      <c r="G33" s="508"/>
      <c r="H33" s="508"/>
      <c r="I33" s="509"/>
      <c r="J33" s="181"/>
      <c r="K33" s="164"/>
      <c r="L33" s="164"/>
      <c r="M33" s="164"/>
      <c r="N33" s="164"/>
    </row>
    <row r="34" spans="1:14" ht="15" hidden="1" customHeight="1">
      <c r="A34" s="183"/>
      <c r="C34" s="121"/>
      <c r="D34" s="185" t="s">
        <v>25</v>
      </c>
      <c r="E34" s="184"/>
      <c r="F34" s="359">
        <f>AND(F26="NO",F27="YES",F28="YES")*(H16+F22)/(F21+12)</f>
        <v>0</v>
      </c>
      <c r="G34" s="508"/>
      <c r="H34" s="508"/>
      <c r="I34" s="509"/>
      <c r="J34" s="181"/>
      <c r="K34" s="164"/>
      <c r="L34" s="164"/>
      <c r="M34" s="164"/>
      <c r="N34" s="164"/>
    </row>
    <row r="35" spans="1:14" ht="15" hidden="1" customHeight="1">
      <c r="A35" s="183"/>
      <c r="C35" s="121"/>
      <c r="D35" s="185" t="s">
        <v>26</v>
      </c>
      <c r="E35" s="184"/>
      <c r="F35" s="359">
        <f>AND(F26="NO",F27="NO",F28="YES")*((F22)/(F21))</f>
        <v>0</v>
      </c>
      <c r="G35" s="508"/>
      <c r="H35" s="508"/>
      <c r="I35" s="509"/>
      <c r="J35" s="181"/>
      <c r="K35" s="164"/>
      <c r="L35" s="164"/>
      <c r="M35" s="164"/>
      <c r="N35" s="164"/>
    </row>
    <row r="36" spans="1:14" ht="30" customHeight="1">
      <c r="A36" s="183"/>
      <c r="C36" s="294">
        <v>7</v>
      </c>
      <c r="D36" s="362" t="s">
        <v>51</v>
      </c>
      <c r="E36" s="495"/>
      <c r="F36" s="364">
        <f>SUM(F29:F35)</f>
        <v>0</v>
      </c>
      <c r="G36" s="365"/>
      <c r="H36" s="365"/>
      <c r="I36" s="366"/>
      <c r="J36" s="181"/>
      <c r="K36" s="164"/>
      <c r="L36" s="164"/>
      <c r="M36" s="164"/>
      <c r="N36" s="164"/>
    </row>
    <row r="37" spans="1:14" ht="19.899999999999999" customHeight="1">
      <c r="C37" s="367" t="s">
        <v>77</v>
      </c>
      <c r="D37" s="368"/>
      <c r="E37" s="178"/>
      <c r="F37" s="178"/>
      <c r="G37" s="177"/>
      <c r="H37" s="177"/>
      <c r="I37" s="176"/>
      <c r="J37" s="176"/>
      <c r="K37" s="164"/>
      <c r="L37" s="164"/>
      <c r="M37" s="164"/>
      <c r="N37" s="164"/>
    </row>
    <row r="38" spans="1:14" ht="15" customHeight="1">
      <c r="C38" s="369"/>
      <c r="D38" s="369"/>
      <c r="E38" s="178"/>
      <c r="F38" s="178"/>
      <c r="G38" s="177"/>
      <c r="H38" s="177"/>
      <c r="I38" s="176"/>
      <c r="J38" s="176"/>
      <c r="K38" s="164"/>
      <c r="L38" s="164"/>
      <c r="M38" s="164"/>
      <c r="N38" s="164"/>
    </row>
    <row r="39" spans="1:14" ht="9.75" customHeight="1">
      <c r="C39" s="486"/>
      <c r="D39" s="487"/>
      <c r="E39" s="487"/>
      <c r="F39" s="487"/>
      <c r="G39" s="487"/>
      <c r="H39" s="487"/>
      <c r="I39" s="488"/>
      <c r="J39" s="176"/>
      <c r="K39" s="164"/>
      <c r="L39" s="164"/>
      <c r="M39" s="164"/>
      <c r="N39" s="164"/>
    </row>
    <row r="40" spans="1:14" ht="9.75" customHeight="1">
      <c r="C40" s="489"/>
      <c r="D40" s="490"/>
      <c r="E40" s="490"/>
      <c r="F40" s="490"/>
      <c r="G40" s="490"/>
      <c r="H40" s="490"/>
      <c r="I40" s="491"/>
      <c r="J40" s="176"/>
      <c r="K40" s="164"/>
      <c r="L40" s="164"/>
      <c r="M40" s="164"/>
      <c r="N40" s="164"/>
    </row>
    <row r="41" spans="1:14" ht="9.75" customHeight="1">
      <c r="C41" s="489"/>
      <c r="D41" s="490"/>
      <c r="E41" s="490"/>
      <c r="F41" s="490"/>
      <c r="G41" s="490"/>
      <c r="H41" s="490"/>
      <c r="I41" s="491"/>
      <c r="J41" s="176"/>
      <c r="K41" s="164"/>
      <c r="L41" s="164"/>
      <c r="M41" s="164"/>
      <c r="N41" s="164"/>
    </row>
    <row r="42" spans="1:14" s="167" customFormat="1" ht="9.75" customHeight="1">
      <c r="C42" s="489"/>
      <c r="D42" s="490"/>
      <c r="E42" s="490"/>
      <c r="F42" s="490"/>
      <c r="G42" s="490"/>
      <c r="H42" s="490"/>
      <c r="I42" s="491"/>
      <c r="J42" s="166"/>
      <c r="K42" s="168"/>
      <c r="L42" s="168"/>
      <c r="M42" s="168"/>
      <c r="N42" s="168"/>
    </row>
    <row r="43" spans="1:14" s="167" customFormat="1" ht="9.75" customHeight="1">
      <c r="C43" s="492"/>
      <c r="D43" s="493"/>
      <c r="E43" s="493"/>
      <c r="F43" s="493"/>
      <c r="G43" s="493"/>
      <c r="H43" s="493"/>
      <c r="I43" s="494"/>
      <c r="J43" s="166"/>
      <c r="K43" s="168"/>
      <c r="L43" s="168"/>
      <c r="M43" s="168"/>
      <c r="N43" s="168"/>
    </row>
    <row r="44" spans="1:14" ht="15" customHeight="1">
      <c r="C44" s="166"/>
      <c r="D44" s="166"/>
      <c r="E44" s="166"/>
      <c r="F44" s="166"/>
      <c r="G44" s="166"/>
      <c r="H44" s="166"/>
      <c r="I44" s="166"/>
      <c r="J44" s="166"/>
      <c r="K44" s="164"/>
      <c r="L44" s="164"/>
      <c r="M44" s="164"/>
      <c r="N44" s="164"/>
    </row>
    <row r="45" spans="1:14" ht="15.75" customHeight="1">
      <c r="C45" s="380" t="s">
        <v>173</v>
      </c>
      <c r="D45" s="501"/>
      <c r="E45" s="501"/>
      <c r="F45" s="501"/>
      <c r="G45" s="501"/>
      <c r="H45" s="501"/>
      <c r="I45" s="501"/>
      <c r="J45" s="165"/>
      <c r="K45" s="164"/>
      <c r="L45" s="164"/>
      <c r="M45" s="164"/>
      <c r="N45" s="164"/>
    </row>
    <row r="46" spans="1:14" ht="15.75" customHeight="1">
      <c r="C46" s="501"/>
      <c r="D46" s="501"/>
      <c r="E46" s="501"/>
      <c r="F46" s="501"/>
      <c r="G46" s="501"/>
      <c r="H46" s="501"/>
      <c r="I46" s="501"/>
      <c r="J46" s="165"/>
      <c r="K46" s="164"/>
      <c r="L46" s="164"/>
      <c r="M46" s="164"/>
      <c r="N46" s="164"/>
    </row>
    <row r="47" spans="1:14" ht="15.75" customHeight="1">
      <c r="C47" s="501"/>
      <c r="D47" s="501"/>
      <c r="E47" s="501"/>
      <c r="F47" s="501"/>
      <c r="G47" s="501"/>
      <c r="H47" s="501"/>
      <c r="I47" s="501"/>
      <c r="J47" s="165"/>
      <c r="K47" s="164"/>
      <c r="L47" s="164"/>
      <c r="M47" s="164"/>
      <c r="N47" s="164"/>
    </row>
    <row r="48" spans="1:14" ht="15.75" customHeight="1">
      <c r="C48" s="382" t="s">
        <v>178</v>
      </c>
      <c r="D48" s="382"/>
      <c r="E48" s="382"/>
      <c r="F48" s="382"/>
      <c r="G48" s="382"/>
      <c r="H48" s="382"/>
      <c r="I48" s="382"/>
      <c r="J48" s="382"/>
      <c r="K48" s="382"/>
    </row>
    <row r="49" spans="3:11" ht="15.75" customHeight="1">
      <c r="C49" s="356"/>
      <c r="D49" s="357"/>
      <c r="E49" s="357"/>
      <c r="F49" s="357"/>
      <c r="G49" s="357"/>
      <c r="H49" s="357"/>
      <c r="I49" s="357"/>
      <c r="J49" s="357"/>
      <c r="K49" s="357"/>
    </row>
    <row r="50" spans="3:11" ht="15.75" customHeight="1">
      <c r="C50" s="358"/>
      <c r="D50" s="357"/>
      <c r="E50" s="357"/>
      <c r="F50" s="357"/>
      <c r="G50" s="357"/>
      <c r="H50" s="357"/>
      <c r="I50" s="357"/>
      <c r="J50" s="357"/>
      <c r="K50" s="357"/>
    </row>
    <row r="51" spans="3:11" ht="15.75" customHeight="1">
      <c r="C51" s="162"/>
      <c r="D51" s="162"/>
      <c r="E51" s="162"/>
      <c r="F51" s="163"/>
      <c r="G51" s="162"/>
      <c r="H51" s="162"/>
      <c r="I51" s="161"/>
      <c r="J51" s="161"/>
    </row>
  </sheetData>
  <sheetProtection algorithmName="SHA-512" hashValue="NOsAO9Uex6o54K6gKNYdKiuvADOAuFcq4LSUuv0elQw7l5XzKk2bEaEYLjpqKxx/BLFYw16Iq3vrWt27f6FEmQ==" saltValue="xA9wHx+KgqjpJPXXkcEWqg==" spinCount="100000" sheet="1" selectLockedCells="1"/>
  <dataConsolidate>
    <dataRefs count="1">
      <dataRef name="G19, I19, F26" r:id="rId1"/>
    </dataRefs>
  </dataConsolidate>
  <mergeCells count="35">
    <mergeCell ref="C45:I47"/>
    <mergeCell ref="F21:I21"/>
    <mergeCell ref="C48:K48"/>
    <mergeCell ref="C49:K50"/>
    <mergeCell ref="F28:I28"/>
    <mergeCell ref="F29:I29"/>
    <mergeCell ref="F30:I30"/>
    <mergeCell ref="F31:I31"/>
    <mergeCell ref="F34:I34"/>
    <mergeCell ref="F35:I35"/>
    <mergeCell ref="F33:I33"/>
    <mergeCell ref="F27:I27"/>
    <mergeCell ref="F36:I36"/>
    <mergeCell ref="F22:I22"/>
    <mergeCell ref="F26:I26"/>
    <mergeCell ref="F32:I32"/>
    <mergeCell ref="C38:D38"/>
    <mergeCell ref="C39:I43"/>
    <mergeCell ref="C37:D37"/>
    <mergeCell ref="D36:E36"/>
    <mergeCell ref="E17:E18"/>
    <mergeCell ref="E23:E24"/>
    <mergeCell ref="F20:I20"/>
    <mergeCell ref="G2:I2"/>
    <mergeCell ref="C5:J5"/>
    <mergeCell ref="G8:I8"/>
    <mergeCell ref="F13:G13"/>
    <mergeCell ref="H13:I13"/>
    <mergeCell ref="C12:E12"/>
    <mergeCell ref="G12:I12"/>
    <mergeCell ref="F14:G14"/>
    <mergeCell ref="H14:I14"/>
    <mergeCell ref="F16:G16"/>
    <mergeCell ref="H16:I16"/>
    <mergeCell ref="F19:I19"/>
  </mergeCells>
  <dataValidations count="5">
    <dataValidation type="list" allowBlank="1" showInputMessage="1" showErrorMessage="1" sqref="F28:I28 F27 F26:I26" xr:uid="{00000000-0002-0000-0300-000004000000}">
      <formula1>"YES, NO"</formula1>
    </dataValidation>
    <dataValidation type="list" allowBlank="1" showInputMessage="1" showErrorMessage="1" promptTitle="MOST RECENT YEAR" prompt="Choose from drop down list_x000a_" sqref="H14:I14" xr:uid="{00000000-0002-0000-0300-000003000000}">
      <formula1>"2023, 2022, 2021, "</formula1>
    </dataValidation>
    <dataValidation type="list" allowBlank="1" showInputMessage="1" showErrorMessage="1" promptTitle="PRIOR YEAR" prompt="Choose from drop down list" sqref="F14:G14" xr:uid="{00000000-0002-0000-0300-000002000000}">
      <formula1>"2022, 2021, 2020"</formula1>
    </dataValidation>
    <dataValidation type="list" allowBlank="1" showInputMessage="1" showErrorMessage="1" promptTitle="MOST RECENT YEAR" prompt="Choose from drop down list_x000a_" sqref="I15:J15" xr:uid="{00000000-0002-0000-0300-000001000000}">
      <formula1>"2016, 2015, 2014, 2013"</formula1>
    </dataValidation>
    <dataValidation type="list" allowBlank="1" showInputMessage="1" showErrorMessage="1" promptTitle="PRIOR YEAR" prompt="Choose from drop down list" sqref="G15" xr:uid="{00000000-0002-0000-0300-000000000000}">
      <formula1>"2015, 2014, 2013, 2012"</formula1>
    </dataValidation>
  </dataValidations>
  <hyperlinks>
    <hyperlink ref="G12" location="'AMIQuIC Totals'!A1" display="Click Here for AMIQuiC Totals" xr:uid="{35A6B7D1-D0CE-4053-B2CB-82840D0D7FA4}"/>
  </hyperlinks>
  <printOptions horizontalCentered="1"/>
  <pageMargins left="0.15" right="0.15" top="0.2" bottom="0.2" header="0.3" footer="0.1"/>
  <pageSetup orientation="landscape" cellComments="atEnd" r:id="rId2"/>
  <headerFooter alignWithMargins="0">
    <oddFooter>&amp;C&amp;"Arial,Regular"&amp;8© 2020 Arch Mortgage Insurance Company&amp;R&amp;8&amp;P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sheetPr>
  <dimension ref="A1:R64"/>
  <sheetViews>
    <sheetView showGridLines="0" showRowColHeaders="0" topLeftCell="B1" zoomScale="120" zoomScaleNormal="120" zoomScaleSheetLayoutView="140" zoomScalePageLayoutView="130" workbookViewId="0">
      <selection activeCell="J20" sqref="J20:M20"/>
    </sheetView>
  </sheetViews>
  <sheetFormatPr defaultColWidth="10.75" defaultRowHeight="15.75" customHeight="1"/>
  <cols>
    <col min="1" max="1" width="0.5" style="1" hidden="1" customWidth="1"/>
    <col min="2" max="5" width="0.5" style="1" customWidth="1"/>
    <col min="6" max="6" width="3.375" style="1" customWidth="1"/>
    <col min="7" max="7" width="2.625" style="1" customWidth="1"/>
    <col min="8" max="8" width="27.375" style="1" customWidth="1"/>
    <col min="9" max="9" width="34.5" style="1" customWidth="1"/>
    <col min="10" max="10" width="3.25" style="1" customWidth="1"/>
    <col min="11" max="11" width="12.25" style="1" customWidth="1"/>
    <col min="12" max="12" width="3.25" style="1" customWidth="1"/>
    <col min="13" max="13" width="12.25" style="1" customWidth="1"/>
    <col min="14" max="14" width="3.5" style="1" customWidth="1"/>
    <col min="15" max="15" width="9.25" style="1" customWidth="1"/>
    <col min="16" max="16" width="9.375" style="1" customWidth="1"/>
    <col min="17" max="16384" width="10.75" style="1"/>
  </cols>
  <sheetData>
    <row r="1" spans="6:18" ht="15.75" customHeight="1">
      <c r="G1" s="13"/>
      <c r="H1" s="13"/>
      <c r="I1" s="13"/>
      <c r="J1" s="13"/>
      <c r="K1" s="13"/>
      <c r="L1" s="13"/>
      <c r="M1" s="13"/>
      <c r="N1" s="13"/>
    </row>
    <row r="2" spans="6:18" ht="15.75" customHeight="1">
      <c r="G2" s="13"/>
      <c r="H2" s="14"/>
      <c r="I2" s="14"/>
      <c r="J2" s="13"/>
      <c r="K2" s="349"/>
      <c r="L2" s="349"/>
      <c r="M2" s="349"/>
      <c r="N2" s="71"/>
    </row>
    <row r="3" spans="6:18" ht="15.75" customHeight="1">
      <c r="G3" s="13"/>
      <c r="H3" s="14"/>
      <c r="I3" s="14"/>
      <c r="J3" s="13"/>
      <c r="K3" s="71"/>
      <c r="L3" s="71"/>
      <c r="M3" s="71"/>
      <c r="N3" s="71"/>
    </row>
    <row r="4" spans="6:18" ht="15.75" customHeight="1">
      <c r="G4" s="13"/>
      <c r="H4" s="14"/>
      <c r="I4" s="14"/>
      <c r="J4" s="13"/>
      <c r="K4" s="71"/>
      <c r="L4" s="71"/>
      <c r="M4" s="71"/>
      <c r="N4" s="71"/>
    </row>
    <row r="5" spans="6:18" ht="21" customHeight="1">
      <c r="G5" s="350" t="s">
        <v>45</v>
      </c>
      <c r="H5" s="350"/>
      <c r="I5" s="350"/>
      <c r="J5" s="350"/>
      <c r="K5" s="350"/>
      <c r="L5" s="350"/>
      <c r="M5" s="350"/>
      <c r="N5" s="350"/>
      <c r="O5" s="28"/>
      <c r="P5" s="28"/>
      <c r="Q5" s="28"/>
      <c r="R5" s="28"/>
    </row>
    <row r="6" spans="6:18" ht="15.75" customHeight="1">
      <c r="G6" s="29"/>
      <c r="H6" s="29"/>
      <c r="I6" s="29"/>
      <c r="J6" s="29"/>
      <c r="K6" s="29"/>
      <c r="L6" s="29"/>
      <c r="M6" s="29"/>
      <c r="N6" s="29"/>
      <c r="O6" s="28"/>
      <c r="P6" s="28"/>
      <c r="Q6" s="28"/>
      <c r="R6" s="28"/>
    </row>
    <row r="7" spans="6:18" s="2" customFormat="1" ht="14.25" customHeight="1">
      <c r="F7" s="26"/>
      <c r="G7" s="93"/>
      <c r="H7" s="159" t="s">
        <v>174</v>
      </c>
      <c r="I7" s="97"/>
      <c r="J7" s="93"/>
      <c r="K7" s="97"/>
      <c r="L7" s="93"/>
      <c r="M7" s="98"/>
      <c r="N7" s="30"/>
      <c r="O7" s="31"/>
      <c r="P7" s="31"/>
      <c r="Q7" s="31"/>
      <c r="R7" s="31"/>
    </row>
    <row r="8" spans="6:18" ht="14.25" customHeight="1" thickBot="1">
      <c r="F8" s="27"/>
      <c r="G8" s="94"/>
      <c r="H8" s="132" t="str">
        <f>'AMIQuiC Totals'!H8</f>
        <v>Enter the Member's Name.</v>
      </c>
      <c r="I8" s="124" t="s">
        <v>212</v>
      </c>
      <c r="J8" s="94"/>
      <c r="K8" s="521"/>
      <c r="L8" s="522"/>
      <c r="M8" s="522"/>
      <c r="N8" s="32"/>
      <c r="O8" s="28"/>
      <c r="P8" s="28"/>
      <c r="Q8" s="28"/>
      <c r="R8" s="28"/>
    </row>
    <row r="9" spans="6:18" ht="3" customHeight="1" thickTop="1">
      <c r="G9" s="29"/>
      <c r="H9" s="29"/>
      <c r="I9" s="29"/>
      <c r="J9" s="29"/>
      <c r="K9" s="29"/>
      <c r="L9" s="29"/>
      <c r="M9" s="29"/>
      <c r="N9" s="29"/>
      <c r="O9" s="28"/>
      <c r="P9" s="28"/>
      <c r="Q9" s="28"/>
      <c r="R9" s="28"/>
    </row>
    <row r="10" spans="6:18" ht="3" customHeight="1">
      <c r="G10" s="29"/>
      <c r="H10" s="29"/>
      <c r="I10" s="29"/>
      <c r="J10" s="29"/>
      <c r="K10" s="29"/>
      <c r="L10" s="29"/>
      <c r="M10" s="29"/>
      <c r="N10" s="29"/>
      <c r="O10" s="28"/>
      <c r="P10" s="28"/>
      <c r="Q10" s="28"/>
      <c r="R10" s="28"/>
    </row>
    <row r="11" spans="6:18" ht="5.25" customHeight="1">
      <c r="G11" s="28"/>
      <c r="H11" s="28"/>
      <c r="I11" s="28"/>
      <c r="J11" s="29"/>
      <c r="K11" s="29"/>
      <c r="L11" s="29"/>
      <c r="M11" s="29"/>
      <c r="N11" s="29"/>
      <c r="O11" s="28"/>
      <c r="P11" s="28"/>
      <c r="Q11" s="28"/>
      <c r="R11" s="28"/>
    </row>
    <row r="12" spans="6:18" s="11" customFormat="1" ht="15" customHeight="1">
      <c r="G12" s="524"/>
      <c r="H12" s="525"/>
      <c r="I12" s="525"/>
      <c r="J12" s="33"/>
      <c r="K12" s="484" t="s">
        <v>154</v>
      </c>
      <c r="L12" s="512"/>
      <c r="M12" s="512"/>
      <c r="N12" s="33"/>
      <c r="O12" s="34"/>
      <c r="P12" s="34"/>
      <c r="Q12" s="34"/>
      <c r="R12" s="34"/>
    </row>
    <row r="13" spans="6:18" ht="15" customHeight="1">
      <c r="G13" s="29"/>
      <c r="H13" s="35"/>
      <c r="I13" s="35"/>
      <c r="J13" s="523" t="s">
        <v>0</v>
      </c>
      <c r="K13" s="523"/>
      <c r="L13" s="523" t="s">
        <v>1</v>
      </c>
      <c r="M13" s="523"/>
      <c r="N13" s="72"/>
      <c r="O13" s="28"/>
      <c r="P13" s="28"/>
      <c r="Q13" s="28"/>
      <c r="R13" s="28"/>
    </row>
    <row r="14" spans="6:18" s="3" customFormat="1" ht="12" customHeight="1">
      <c r="G14" s="278"/>
      <c r="H14" s="273"/>
      <c r="I14" s="274"/>
      <c r="J14" s="537">
        <v>2022</v>
      </c>
      <c r="K14" s="538"/>
      <c r="L14" s="537">
        <v>2023</v>
      </c>
      <c r="M14" s="539"/>
      <c r="N14" s="36"/>
      <c r="P14" s="28"/>
      <c r="Q14" s="28"/>
      <c r="R14" s="28"/>
    </row>
    <row r="15" spans="6:18" s="3" customFormat="1" ht="12" customHeight="1">
      <c r="F15" s="24"/>
      <c r="G15" s="112"/>
      <c r="H15" s="118" t="s">
        <v>46</v>
      </c>
      <c r="I15" s="99"/>
      <c r="J15" s="100"/>
      <c r="K15" s="101"/>
      <c r="L15" s="100"/>
      <c r="M15" s="102"/>
      <c r="N15" s="36"/>
      <c r="O15" s="28"/>
      <c r="P15" s="28"/>
      <c r="Q15" s="28"/>
      <c r="R15" s="28"/>
    </row>
    <row r="16" spans="6:18" s="3" customFormat="1" ht="30" customHeight="1">
      <c r="F16" s="24"/>
      <c r="G16" s="123">
        <v>1</v>
      </c>
      <c r="H16" s="133" t="s">
        <v>44</v>
      </c>
      <c r="I16" s="287" t="s">
        <v>165</v>
      </c>
      <c r="J16" s="540"/>
      <c r="K16" s="541"/>
      <c r="L16" s="540"/>
      <c r="M16" s="541"/>
      <c r="N16" s="37"/>
      <c r="O16" s="39"/>
      <c r="P16" s="40"/>
      <c r="Q16" s="28"/>
      <c r="R16" s="28"/>
    </row>
    <row r="17" spans="1:18" s="3" customFormat="1" ht="15" customHeight="1">
      <c r="F17" s="24"/>
      <c r="G17" s="123"/>
      <c r="H17" s="146"/>
      <c r="I17" s="150" t="s">
        <v>68</v>
      </c>
      <c r="J17" s="134"/>
      <c r="K17" s="135" t="s">
        <v>20</v>
      </c>
      <c r="L17" s="136"/>
      <c r="M17" s="151" t="s">
        <v>21</v>
      </c>
      <c r="N17" s="37"/>
      <c r="O17" s="39"/>
      <c r="P17" s="40"/>
      <c r="Q17" s="28"/>
      <c r="R17" s="28"/>
    </row>
    <row r="18" spans="1:18" s="3" customFormat="1" ht="15" customHeight="1">
      <c r="F18" s="24"/>
      <c r="G18" s="123"/>
      <c r="H18" s="147"/>
      <c r="I18" s="152"/>
      <c r="J18" s="137"/>
      <c r="K18" s="138">
        <f>IF(J16&gt;L16,((J16-L16)/J16),0)</f>
        <v>0</v>
      </c>
      <c r="L18" s="139"/>
      <c r="M18" s="140">
        <f>IF(L16&gt;J16,(L16-J16)/J16,0)</f>
        <v>0</v>
      </c>
      <c r="N18" s="37"/>
      <c r="O18" s="39"/>
      <c r="P18" s="40"/>
      <c r="Q18" s="28"/>
      <c r="R18" s="28"/>
    </row>
    <row r="19" spans="1:18" ht="15" customHeight="1">
      <c r="A19" s="18"/>
      <c r="F19" s="23"/>
      <c r="G19" s="114"/>
      <c r="H19" s="118" t="s">
        <v>43</v>
      </c>
      <c r="I19" s="103"/>
      <c r="J19" s="471">
        <v>2024</v>
      </c>
      <c r="K19" s="471"/>
      <c r="L19" s="471"/>
      <c r="M19" s="472"/>
      <c r="N19" s="37"/>
      <c r="O19" s="38"/>
      <c r="P19" s="28"/>
      <c r="Q19" s="28"/>
      <c r="R19" s="28"/>
    </row>
    <row r="20" spans="1:18" ht="30" customHeight="1">
      <c r="A20" s="18"/>
      <c r="F20" s="23"/>
      <c r="G20" s="121">
        <v>2</v>
      </c>
      <c r="H20" s="120" t="s">
        <v>108</v>
      </c>
      <c r="I20" s="270" t="s">
        <v>159</v>
      </c>
      <c r="J20" s="545" t="s">
        <v>185</v>
      </c>
      <c r="K20" s="546"/>
      <c r="L20" s="546"/>
      <c r="M20" s="547"/>
      <c r="N20" s="37"/>
      <c r="O20" s="38"/>
      <c r="P20" s="28"/>
      <c r="Q20" s="28"/>
      <c r="R20" s="28"/>
    </row>
    <row r="21" spans="1:18" ht="54.95" customHeight="1">
      <c r="A21" s="18"/>
      <c r="F21" s="23"/>
      <c r="G21" s="121">
        <v>3</v>
      </c>
      <c r="H21" s="120" t="s">
        <v>186</v>
      </c>
      <c r="I21" s="340" t="s">
        <v>213</v>
      </c>
      <c r="J21" s="548">
        <v>0.01</v>
      </c>
      <c r="K21" s="549"/>
      <c r="L21" s="549"/>
      <c r="M21" s="550"/>
      <c r="N21" s="37"/>
      <c r="O21" s="38"/>
      <c r="P21" s="28"/>
      <c r="Q21" s="28"/>
      <c r="R21" s="28"/>
    </row>
    <row r="22" spans="1:18" ht="30" customHeight="1">
      <c r="A22" s="18"/>
      <c r="F22" s="23"/>
      <c r="G22" s="121">
        <v>4</v>
      </c>
      <c r="H22" s="120" t="s">
        <v>191</v>
      </c>
      <c r="I22" s="272" t="s">
        <v>57</v>
      </c>
      <c r="J22" s="542"/>
      <c r="K22" s="543"/>
      <c r="L22" s="543"/>
      <c r="M22" s="544"/>
      <c r="N22" s="37"/>
      <c r="O22" s="28"/>
      <c r="Q22" s="28"/>
      <c r="R22" s="28"/>
    </row>
    <row r="23" spans="1:18" ht="15" customHeight="1">
      <c r="A23" s="18"/>
      <c r="F23" s="23"/>
      <c r="G23" s="121"/>
      <c r="H23" s="79"/>
      <c r="I23" s="131" t="s">
        <v>116</v>
      </c>
      <c r="J23" s="141"/>
      <c r="K23" s="135" t="s">
        <v>20</v>
      </c>
      <c r="L23" s="142"/>
      <c r="M23" s="151" t="s">
        <v>21</v>
      </c>
      <c r="N23" s="37"/>
      <c r="O23" s="28"/>
      <c r="Q23" s="28"/>
      <c r="R23" s="28"/>
    </row>
    <row r="24" spans="1:18" ht="15" customHeight="1">
      <c r="A24" s="18"/>
      <c r="F24" s="23"/>
      <c r="G24" s="121"/>
      <c r="H24" s="78"/>
      <c r="I24" s="153"/>
      <c r="J24" s="143"/>
      <c r="K24" s="144" t="e">
        <f>IF((J22/J21)&gt;(L16/12),0,((L16/12)-(J22/J21))/(L16/"12"))</f>
        <v>#DIV/0!</v>
      </c>
      <c r="L24" s="145"/>
      <c r="M24" s="140">
        <f>IF(J22/J21&gt;L16/12,((J22/J21)-(L16/12))/(L16/12),0)</f>
        <v>0</v>
      </c>
      <c r="N24" s="37"/>
      <c r="O24" s="39"/>
      <c r="P24" s="40"/>
      <c r="Q24" s="28"/>
      <c r="R24" s="28"/>
    </row>
    <row r="25" spans="1:18" ht="15" customHeight="1">
      <c r="A25" s="18"/>
      <c r="F25" s="23"/>
      <c r="G25" s="114"/>
      <c r="H25" s="118" t="s">
        <v>47</v>
      </c>
      <c r="I25" s="104"/>
      <c r="J25" s="105"/>
      <c r="K25" s="106"/>
      <c r="L25" s="105"/>
      <c r="M25" s="107"/>
      <c r="N25" s="37"/>
      <c r="O25" s="28"/>
      <c r="P25" s="28"/>
      <c r="Q25" s="28"/>
      <c r="R25" s="28"/>
    </row>
    <row r="26" spans="1:18" ht="30" customHeight="1">
      <c r="A26" s="18"/>
      <c r="F26" s="23"/>
      <c r="G26" s="123">
        <v>5</v>
      </c>
      <c r="H26" s="248" t="s">
        <v>187</v>
      </c>
      <c r="I26" s="262" t="s">
        <v>148</v>
      </c>
      <c r="J26" s="516" t="s">
        <v>19</v>
      </c>
      <c r="K26" s="517"/>
      <c r="L26" s="517"/>
      <c r="M26" s="518"/>
      <c r="N26" s="37"/>
      <c r="O26" s="28"/>
      <c r="P26" s="28"/>
      <c r="Q26" s="28"/>
      <c r="R26" s="28"/>
    </row>
    <row r="27" spans="1:18" ht="30" customHeight="1">
      <c r="A27" s="18"/>
      <c r="F27" s="23"/>
      <c r="G27" s="123">
        <v>6</v>
      </c>
      <c r="H27" s="265" t="s">
        <v>188</v>
      </c>
      <c r="I27" s="263" t="s">
        <v>183</v>
      </c>
      <c r="J27" s="516" t="s">
        <v>19</v>
      </c>
      <c r="K27" s="517"/>
      <c r="L27" s="517"/>
      <c r="M27" s="518"/>
      <c r="N27" s="37"/>
      <c r="O27" s="28"/>
      <c r="P27" s="28"/>
      <c r="Q27" s="28"/>
      <c r="R27" s="28"/>
    </row>
    <row r="28" spans="1:18" ht="30" customHeight="1">
      <c r="A28" s="18"/>
      <c r="F28" s="23"/>
      <c r="G28" s="123">
        <v>7</v>
      </c>
      <c r="H28" s="266" t="s">
        <v>189</v>
      </c>
      <c r="I28" s="264" t="s">
        <v>190</v>
      </c>
      <c r="J28" s="516" t="s">
        <v>19</v>
      </c>
      <c r="K28" s="517"/>
      <c r="L28" s="517"/>
      <c r="M28" s="518"/>
      <c r="N28" s="37"/>
      <c r="O28" s="28"/>
      <c r="P28" s="28"/>
      <c r="Q28" s="28"/>
      <c r="R28" s="28"/>
    </row>
    <row r="29" spans="1:18" ht="15" hidden="1" customHeight="1">
      <c r="A29" s="18"/>
      <c r="F29" s="23"/>
      <c r="G29" s="123"/>
      <c r="H29" s="148" t="s">
        <v>22</v>
      </c>
      <c r="I29" s="41"/>
      <c r="J29" s="513">
        <f>AND(J26="YES",J27="YES",J28="YES")*((J16+L16+J22)/(J21+24))</f>
        <v>0</v>
      </c>
      <c r="K29" s="519"/>
      <c r="L29" s="519"/>
      <c r="M29" s="520"/>
      <c r="N29" s="37"/>
      <c r="O29" s="28"/>
      <c r="P29" s="28"/>
      <c r="Q29" s="28"/>
      <c r="R29" s="28"/>
    </row>
    <row r="30" spans="1:18" ht="15" hidden="1" customHeight="1">
      <c r="A30" s="18"/>
      <c r="F30" s="23"/>
      <c r="G30" s="123"/>
      <c r="H30" s="148" t="s">
        <v>23</v>
      </c>
      <c r="I30" s="41"/>
      <c r="J30" s="513">
        <f>AND(J26="YES",J27="YES",J28="NO")*((J16+L16)/24)</f>
        <v>0</v>
      </c>
      <c r="K30" s="514"/>
      <c r="L30" s="514"/>
      <c r="M30" s="515"/>
      <c r="N30" s="37"/>
      <c r="O30" s="28"/>
      <c r="P30" s="28"/>
      <c r="Q30" s="28"/>
      <c r="R30" s="28"/>
    </row>
    <row r="31" spans="1:18" ht="15" hidden="1" customHeight="1">
      <c r="A31" s="18"/>
      <c r="F31" s="23"/>
      <c r="G31" s="123"/>
      <c r="H31" s="148" t="s">
        <v>24</v>
      </c>
      <c r="I31" s="41"/>
      <c r="J31" s="513">
        <f>AND(J26="YES",J27="NO",J28="YES")*((J16+J22)/(J21+12))</f>
        <v>0</v>
      </c>
      <c r="K31" s="519"/>
      <c r="L31" s="519"/>
      <c r="M31" s="520"/>
      <c r="N31" s="37"/>
      <c r="O31" s="28"/>
      <c r="P31" s="28"/>
      <c r="Q31" s="28"/>
      <c r="R31" s="28"/>
    </row>
    <row r="32" spans="1:18" ht="15" hidden="1" customHeight="1">
      <c r="A32" s="18"/>
      <c r="F32" s="23"/>
      <c r="G32" s="123"/>
      <c r="H32" s="148" t="s">
        <v>25</v>
      </c>
      <c r="I32" s="41"/>
      <c r="J32" s="513">
        <f>AND(J26="NO",J27="YES",J28="YES")*(L16+J22)/(J21+12)</f>
        <v>0</v>
      </c>
      <c r="K32" s="514"/>
      <c r="L32" s="514"/>
      <c r="M32" s="515"/>
      <c r="N32" s="37"/>
      <c r="O32" s="28"/>
      <c r="P32" s="28"/>
      <c r="Q32" s="28"/>
      <c r="R32" s="28"/>
    </row>
    <row r="33" spans="1:18" ht="15" hidden="1" customHeight="1">
      <c r="A33" s="18"/>
      <c r="F33" s="23"/>
      <c r="G33" s="123"/>
      <c r="H33" s="149" t="s">
        <v>65</v>
      </c>
      <c r="I33" s="80"/>
      <c r="J33" s="513">
        <f>AND(J26="YES",J27="NO",J28="NO")*((J16)/(12))</f>
        <v>0</v>
      </c>
      <c r="K33" s="514"/>
      <c r="L33" s="514"/>
      <c r="M33" s="515"/>
      <c r="N33" s="37"/>
      <c r="O33" s="28"/>
      <c r="P33" s="28"/>
      <c r="Q33" s="28"/>
      <c r="R33" s="28"/>
    </row>
    <row r="34" spans="1:18" ht="15" hidden="1" customHeight="1">
      <c r="A34" s="18"/>
      <c r="F34" s="23"/>
      <c r="G34" s="123"/>
      <c r="H34" s="149" t="s">
        <v>1</v>
      </c>
      <c r="I34" s="80"/>
      <c r="J34" s="513">
        <f>AND(J26="NO",J27="YES",J28="NO")*((L16)/12)</f>
        <v>0</v>
      </c>
      <c r="K34" s="514"/>
      <c r="L34" s="514"/>
      <c r="M34" s="515"/>
      <c r="N34" s="37"/>
      <c r="O34" s="28"/>
      <c r="P34" s="28"/>
      <c r="Q34" s="28"/>
      <c r="R34" s="28"/>
    </row>
    <row r="35" spans="1:18" ht="15" hidden="1" customHeight="1">
      <c r="A35" s="18"/>
      <c r="F35" s="23"/>
      <c r="G35" s="123"/>
      <c r="H35" s="148" t="s">
        <v>26</v>
      </c>
      <c r="I35" s="41"/>
      <c r="J35" s="513">
        <f>AND(J26="NO",J27="NO",J28="YES")*((J22)/(J21))</f>
        <v>0</v>
      </c>
      <c r="K35" s="514"/>
      <c r="L35" s="514"/>
      <c r="M35" s="515"/>
      <c r="N35" s="37"/>
      <c r="O35" s="28"/>
      <c r="P35" s="28"/>
      <c r="Q35" s="28"/>
      <c r="R35" s="28"/>
    </row>
    <row r="36" spans="1:18" ht="30" customHeight="1">
      <c r="A36" s="18"/>
      <c r="F36" s="23"/>
      <c r="G36" s="123">
        <v>8</v>
      </c>
      <c r="H36" s="510" t="s">
        <v>47</v>
      </c>
      <c r="I36" s="511"/>
      <c r="J36" s="551">
        <f>SUM(J29:J35)</f>
        <v>0</v>
      </c>
      <c r="K36" s="552"/>
      <c r="L36" s="552"/>
      <c r="M36" s="553"/>
      <c r="N36" s="37"/>
      <c r="O36" s="28"/>
      <c r="P36" s="28"/>
      <c r="Q36" s="28"/>
      <c r="R36" s="28"/>
    </row>
    <row r="37" spans="1:18" ht="9" hidden="1" customHeight="1">
      <c r="F37" s="23"/>
      <c r="G37" s="42"/>
      <c r="H37" s="43"/>
      <c r="I37" s="43"/>
      <c r="J37" s="43"/>
      <c r="K37" s="44"/>
      <c r="L37" s="44"/>
      <c r="M37" s="45"/>
      <c r="N37" s="45"/>
      <c r="O37" s="28"/>
      <c r="P37" s="28"/>
      <c r="Q37" s="28"/>
      <c r="R37" s="28"/>
    </row>
    <row r="38" spans="1:18" ht="0.75" customHeight="1">
      <c r="G38" s="42"/>
      <c r="H38" s="43"/>
      <c r="I38" s="43"/>
      <c r="J38" s="43"/>
      <c r="K38" s="44"/>
      <c r="L38" s="44"/>
      <c r="M38" s="45"/>
      <c r="N38" s="45"/>
      <c r="O38" s="28"/>
      <c r="P38" s="28"/>
      <c r="Q38" s="28"/>
      <c r="R38" s="28"/>
    </row>
    <row r="39" spans="1:18" ht="1.1499999999999999" hidden="1" customHeight="1">
      <c r="F39" s="23"/>
      <c r="G39" s="29"/>
      <c r="H39" s="46"/>
      <c r="I39" s="46"/>
      <c r="J39" s="47"/>
      <c r="K39" s="48"/>
      <c r="L39" s="29"/>
      <c r="M39" s="49"/>
      <c r="N39" s="49"/>
      <c r="O39" s="28"/>
      <c r="P39" s="28"/>
      <c r="Q39" s="28"/>
      <c r="R39" s="28"/>
    </row>
    <row r="40" spans="1:18" customFormat="1" ht="1.1499999999999999" hidden="1" customHeight="1">
      <c r="F40" s="25"/>
      <c r="G40" s="51"/>
      <c r="H40" s="51"/>
      <c r="I40" s="51"/>
      <c r="J40" s="51"/>
      <c r="K40" s="51"/>
      <c r="L40" s="51"/>
      <c r="M40" s="51"/>
      <c r="N40" s="51"/>
      <c r="O40" s="50"/>
      <c r="P40" s="50"/>
      <c r="Q40" s="50"/>
      <c r="R40" s="50"/>
    </row>
    <row r="41" spans="1:18" customFormat="1" ht="1.1499999999999999" hidden="1" customHeight="1">
      <c r="F41" s="25"/>
      <c r="G41" s="83"/>
      <c r="H41" s="83"/>
      <c r="I41" s="83"/>
      <c r="J41" s="83"/>
      <c r="K41" s="83"/>
      <c r="L41" s="83"/>
      <c r="M41" s="83"/>
      <c r="N41" s="83"/>
      <c r="O41" s="50"/>
      <c r="P41" s="50"/>
      <c r="Q41" s="50"/>
      <c r="R41" s="50"/>
    </row>
    <row r="42" spans="1:18" customFormat="1" ht="6.75" hidden="1" customHeight="1">
      <c r="F42" s="25"/>
      <c r="G42" s="85" t="s">
        <v>77</v>
      </c>
      <c r="H42" s="85"/>
      <c r="I42" s="85"/>
      <c r="J42" s="85"/>
      <c r="K42" s="85"/>
      <c r="L42" s="85"/>
      <c r="M42" s="85"/>
      <c r="N42" s="85"/>
      <c r="O42" s="50"/>
      <c r="P42" s="50"/>
      <c r="Q42" s="50"/>
      <c r="R42" s="50"/>
    </row>
    <row r="43" spans="1:18" customFormat="1" ht="18" customHeight="1">
      <c r="G43" s="536" t="s">
        <v>77</v>
      </c>
      <c r="H43" s="348"/>
      <c r="I43" s="85"/>
      <c r="J43" s="85"/>
      <c r="K43" s="85"/>
      <c r="L43" s="85"/>
      <c r="M43" s="85"/>
      <c r="N43" s="85"/>
      <c r="O43" s="50"/>
      <c r="P43" s="50"/>
      <c r="Q43" s="50"/>
      <c r="R43" s="50"/>
    </row>
    <row r="44" spans="1:18" customFormat="1" ht="3" customHeight="1">
      <c r="G44" s="92"/>
      <c r="H44" s="92"/>
      <c r="I44" s="85"/>
      <c r="J44" s="85"/>
      <c r="K44" s="85"/>
      <c r="L44" s="85"/>
      <c r="M44" s="85"/>
      <c r="N44" s="85"/>
      <c r="O44" s="50"/>
      <c r="P44" s="50"/>
      <c r="Q44" s="50"/>
      <c r="R44" s="50"/>
    </row>
    <row r="45" spans="1:18" customFormat="1" ht="3" hidden="1" customHeight="1">
      <c r="G45" s="92"/>
      <c r="H45" s="92"/>
      <c r="I45" s="85"/>
      <c r="J45" s="85"/>
      <c r="K45" s="85"/>
      <c r="L45" s="85"/>
      <c r="M45" s="85"/>
      <c r="N45" s="85"/>
      <c r="O45" s="50"/>
      <c r="P45" s="50"/>
      <c r="Q45" s="50"/>
      <c r="R45" s="50"/>
    </row>
    <row r="46" spans="1:18" ht="4.5" customHeight="1">
      <c r="G46" s="92"/>
      <c r="H46" s="92"/>
      <c r="I46" s="85"/>
      <c r="J46" s="85"/>
      <c r="K46" s="85"/>
      <c r="L46" s="85"/>
      <c r="M46" s="85"/>
      <c r="N46" s="85"/>
      <c r="O46" s="28"/>
      <c r="P46" s="28"/>
      <c r="Q46" s="28"/>
      <c r="R46" s="28"/>
    </row>
    <row r="47" spans="1:18" ht="7.15" customHeight="1">
      <c r="G47" s="92"/>
      <c r="H47" s="92"/>
      <c r="I47" s="85"/>
      <c r="J47" s="85"/>
      <c r="K47" s="85"/>
      <c r="L47" s="85"/>
      <c r="M47" s="85"/>
      <c r="N47" s="85"/>
      <c r="O47" s="28"/>
      <c r="P47" s="28"/>
      <c r="Q47" s="28"/>
      <c r="R47" s="28"/>
    </row>
    <row r="48" spans="1:18" ht="7.15" customHeight="1">
      <c r="G48" s="527"/>
      <c r="H48" s="528"/>
      <c r="I48" s="528"/>
      <c r="J48" s="528"/>
      <c r="K48" s="528"/>
      <c r="L48" s="528"/>
      <c r="M48" s="529"/>
      <c r="N48" s="85"/>
      <c r="O48" s="28"/>
      <c r="P48" s="28"/>
      <c r="Q48" s="28"/>
      <c r="R48" s="28"/>
    </row>
    <row r="49" spans="7:18" ht="7.15" customHeight="1">
      <c r="G49" s="530"/>
      <c r="H49" s="531"/>
      <c r="I49" s="531"/>
      <c r="J49" s="531"/>
      <c r="K49" s="531"/>
      <c r="L49" s="531"/>
      <c r="M49" s="532"/>
      <c r="N49" s="85"/>
      <c r="O49" s="28"/>
      <c r="P49" s="28"/>
      <c r="Q49" s="28"/>
      <c r="R49" s="28"/>
    </row>
    <row r="50" spans="7:18" ht="15.75" customHeight="1">
      <c r="G50" s="530"/>
      <c r="H50" s="531"/>
      <c r="I50" s="531"/>
      <c r="J50" s="531"/>
      <c r="K50" s="531"/>
      <c r="L50" s="531"/>
      <c r="M50" s="532"/>
      <c r="N50" s="85"/>
      <c r="O50" s="28"/>
      <c r="P50" s="28"/>
      <c r="Q50" s="28"/>
      <c r="R50" s="28"/>
    </row>
    <row r="51" spans="7:18" ht="15.75" customHeight="1">
      <c r="G51" s="530"/>
      <c r="H51" s="531"/>
      <c r="I51" s="531"/>
      <c r="J51" s="531"/>
      <c r="K51" s="531"/>
      <c r="L51" s="531"/>
      <c r="M51" s="532"/>
      <c r="N51" s="85"/>
      <c r="O51" s="83"/>
    </row>
    <row r="52" spans="7:18" ht="15.75" customHeight="1">
      <c r="G52" s="533"/>
      <c r="H52" s="534"/>
      <c r="I52" s="534"/>
      <c r="J52" s="534"/>
      <c r="K52" s="534"/>
      <c r="L52" s="534"/>
      <c r="M52" s="535"/>
      <c r="N52" s="84"/>
      <c r="O52" s="84"/>
    </row>
    <row r="53" spans="7:18" ht="15.75" customHeight="1">
      <c r="G53" s="91"/>
      <c r="H53" s="91"/>
      <c r="I53" s="91"/>
      <c r="J53" s="91"/>
      <c r="K53" s="91"/>
      <c r="L53" s="91"/>
      <c r="M53" s="91"/>
      <c r="N53" s="84"/>
      <c r="O53" s="84"/>
    </row>
    <row r="54" spans="7:18" ht="15.75" customHeight="1">
      <c r="G54" s="526" t="s">
        <v>196</v>
      </c>
      <c r="H54" s="526"/>
      <c r="I54" s="526"/>
      <c r="J54" s="526"/>
      <c r="K54" s="526"/>
      <c r="L54" s="526"/>
      <c r="M54" s="526"/>
      <c r="N54" s="526"/>
      <c r="O54" s="84"/>
    </row>
    <row r="55" spans="7:18" ht="15.75" customHeight="1">
      <c r="G55" s="526"/>
      <c r="H55" s="526"/>
      <c r="I55" s="526"/>
      <c r="J55" s="526"/>
      <c r="K55" s="526"/>
      <c r="L55" s="526"/>
      <c r="M55" s="526"/>
      <c r="N55" s="526"/>
    </row>
    <row r="56" spans="7:18" ht="15.75" customHeight="1">
      <c r="G56" s="526"/>
      <c r="H56" s="526"/>
      <c r="I56" s="526"/>
      <c r="J56" s="526"/>
      <c r="K56" s="526"/>
      <c r="L56" s="526"/>
      <c r="M56" s="526"/>
      <c r="N56" s="526"/>
    </row>
    <row r="57" spans="7:18" ht="15.75" customHeight="1">
      <c r="G57" s="526"/>
      <c r="H57" s="526"/>
      <c r="I57" s="526"/>
      <c r="J57" s="526"/>
      <c r="K57" s="526"/>
      <c r="L57" s="526"/>
      <c r="M57" s="526"/>
      <c r="N57" s="526"/>
    </row>
    <row r="58" spans="7:18" ht="15.75" customHeight="1">
      <c r="G58" s="526"/>
      <c r="H58" s="526"/>
      <c r="I58" s="526"/>
      <c r="J58" s="526"/>
      <c r="K58" s="526"/>
      <c r="L58" s="526"/>
      <c r="M58" s="526"/>
      <c r="N58" s="526"/>
    </row>
    <row r="59" spans="7:18" ht="15.75" customHeight="1">
      <c r="G59" s="526"/>
      <c r="H59" s="526"/>
      <c r="I59" s="526"/>
      <c r="J59" s="526"/>
      <c r="K59" s="526"/>
      <c r="L59" s="526"/>
      <c r="M59" s="526"/>
      <c r="N59" s="526"/>
    </row>
    <row r="60" spans="7:18" ht="15.75" customHeight="1">
      <c r="G60" s="526"/>
      <c r="H60" s="526"/>
      <c r="I60" s="526"/>
      <c r="J60" s="526"/>
      <c r="K60" s="526"/>
      <c r="L60" s="526"/>
      <c r="M60" s="526"/>
      <c r="N60" s="526"/>
    </row>
    <row r="61" spans="7:18" ht="15.75" customHeight="1">
      <c r="G61" s="526"/>
      <c r="H61" s="526"/>
      <c r="I61" s="526"/>
      <c r="J61" s="526"/>
      <c r="K61" s="526"/>
      <c r="L61" s="526"/>
      <c r="M61" s="526"/>
      <c r="N61" s="526"/>
    </row>
    <row r="62" spans="7:18" ht="15.75" customHeight="1">
      <c r="G62" s="526"/>
      <c r="H62" s="526"/>
      <c r="I62" s="526"/>
      <c r="J62" s="526"/>
      <c r="K62" s="526"/>
      <c r="L62" s="526"/>
      <c r="M62" s="526"/>
      <c r="N62" s="526"/>
    </row>
    <row r="63" spans="7:18" ht="15.75" customHeight="1">
      <c r="G63" s="526"/>
      <c r="H63" s="526"/>
      <c r="I63" s="526"/>
      <c r="J63" s="526"/>
      <c r="K63" s="526"/>
      <c r="L63" s="526"/>
      <c r="M63" s="526"/>
      <c r="N63" s="526"/>
    </row>
    <row r="64" spans="7:18" ht="15.75" customHeight="1">
      <c r="G64" s="526"/>
      <c r="H64" s="526"/>
      <c r="I64" s="526"/>
      <c r="J64" s="526"/>
      <c r="K64" s="526"/>
      <c r="L64" s="526"/>
      <c r="M64" s="526"/>
      <c r="N64" s="526"/>
    </row>
  </sheetData>
  <sheetProtection algorithmName="SHA-512" hashValue="M7B46o42lGD+rjXrcxGraQceMAgaOfqGA+8wQDNzR7LyDZKAaJZuxx2ynOHe3gLoYFsWrdtYOP76kPYPtER6zw==" saltValue="oe4RR347qCpDWSXGWtkHuQ==" spinCount="100000" sheet="1" selectLockedCells="1"/>
  <dataConsolidate>
    <dataRefs count="1">
      <dataRef name="G19, I19, F26"/>
    </dataRefs>
  </dataConsolidate>
  <mergeCells count="30">
    <mergeCell ref="G54:N64"/>
    <mergeCell ref="G48:M52"/>
    <mergeCell ref="G43:H43"/>
    <mergeCell ref="J14:K14"/>
    <mergeCell ref="L14:M14"/>
    <mergeCell ref="J16:K16"/>
    <mergeCell ref="L16:M16"/>
    <mergeCell ref="J34:M34"/>
    <mergeCell ref="J33:M33"/>
    <mergeCell ref="J19:M19"/>
    <mergeCell ref="J22:M22"/>
    <mergeCell ref="J26:M26"/>
    <mergeCell ref="J27:M27"/>
    <mergeCell ref="J20:M20"/>
    <mergeCell ref="J21:M21"/>
    <mergeCell ref="J36:M36"/>
    <mergeCell ref="K2:M2"/>
    <mergeCell ref="G5:N5"/>
    <mergeCell ref="K8:M8"/>
    <mergeCell ref="J13:K13"/>
    <mergeCell ref="L13:M13"/>
    <mergeCell ref="G12:I12"/>
    <mergeCell ref="H36:I36"/>
    <mergeCell ref="K12:M12"/>
    <mergeCell ref="J35:M35"/>
    <mergeCell ref="J28:M28"/>
    <mergeCell ref="J29:M29"/>
    <mergeCell ref="J30:M30"/>
    <mergeCell ref="J31:M31"/>
    <mergeCell ref="J32:M32"/>
  </mergeCells>
  <dataValidations count="5">
    <dataValidation type="list" allowBlank="1" showInputMessage="1" showErrorMessage="1" sqref="J26:M26 J27 J28:M28" xr:uid="{00000000-0002-0000-0500-000000000000}">
      <formula1>"YES, NO"</formula1>
    </dataValidation>
    <dataValidation type="list" allowBlank="1" showInputMessage="1" showErrorMessage="1" promptTitle="MOST RECENT YEAR" prompt="Choose from drop down list_x000a_" sqref="L14:M14" xr:uid="{00000000-0002-0000-0500-000001000000}">
      <formula1>"2023, 2022, 2021,"</formula1>
    </dataValidation>
    <dataValidation type="list" allowBlank="1" showInputMessage="1" showErrorMessage="1" promptTitle="PRIOR YEAR" prompt="Choose from drop down list" sqref="J14:K14" xr:uid="{00000000-0002-0000-0500-000002000000}">
      <formula1>"2022, 2021, 2020"</formula1>
    </dataValidation>
    <dataValidation type="list" allowBlank="1" showInputMessage="1" showErrorMessage="1" promptTitle="MOST RECENT YEAR" prompt="Choose from drop down list_x000a_" sqref="M15:N15" xr:uid="{00000000-0002-0000-0500-000003000000}">
      <formula1>"2016, 2015, 2014, 2013"</formula1>
    </dataValidation>
    <dataValidation type="list" allowBlank="1" showInputMessage="1" showErrorMessage="1" promptTitle="PRIOR YEAR" prompt="Choose from drop down list" sqref="K15" xr:uid="{00000000-0002-0000-0500-000004000000}">
      <formula1>"2015, 2014, 2013, 2012"</formula1>
    </dataValidation>
  </dataValidations>
  <hyperlinks>
    <hyperlink ref="I21" location="'Pay Stub Decimal Calendar'!A1" tooltip="Pay Date Decimal Calendar" display="'Pay Stub Decimal Calendar'!A1" xr:uid="{00000000-0004-0000-0500-000000000000}"/>
    <hyperlink ref="K12" location="'AMIQuIC Totals'!A1" display="Click Here for AMIQuiC Totals" xr:uid="{00000000-0004-0000-0500-000002000000}"/>
  </hyperlinks>
  <printOptions horizontalCentered="1"/>
  <pageMargins left="0.15" right="0.15" top="0.2" bottom="0.2" header="0.3" footer="0.1"/>
  <pageSetup orientation="landscape" cellComments="atEnd" r:id="rId1"/>
  <headerFooter alignWithMargins="0">
    <oddFooter>&amp;C&amp;"Arial,Regular"&amp;8© 2020  Arch Mortgage Insurance Company&amp;R&amp;8&amp;P of &amp;N</oddFooter>
  </headerFooter>
  <rowBreaks count="1" manualBreakCount="1">
    <brk id="42" min="5"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7"/>
  <sheetViews>
    <sheetView showGridLines="0" zoomScale="75" zoomScaleNormal="75" zoomScalePageLayoutView="75" workbookViewId="0">
      <selection activeCell="B7" sqref="B7"/>
    </sheetView>
  </sheetViews>
  <sheetFormatPr defaultColWidth="8.75" defaultRowHeight="12.75"/>
  <cols>
    <col min="1" max="1" width="8.75" style="4"/>
    <col min="2" max="2" width="12.625" style="4" customWidth="1"/>
    <col min="3" max="16384" width="8.75" style="4"/>
  </cols>
  <sheetData>
    <row r="1" spans="1:4">
      <c r="A1" s="8"/>
      <c r="B1" s="9" t="s">
        <v>2</v>
      </c>
      <c r="D1" s="10" t="s">
        <v>3</v>
      </c>
    </row>
    <row r="2" spans="1:4">
      <c r="A2" s="6">
        <v>2012</v>
      </c>
      <c r="B2" s="7">
        <v>0.23</v>
      </c>
    </row>
    <row r="3" spans="1:4">
      <c r="A3" s="6">
        <v>2013</v>
      </c>
      <c r="B3" s="7">
        <v>0.23</v>
      </c>
    </row>
    <row r="4" spans="1:4">
      <c r="A4" s="6">
        <v>2014</v>
      </c>
      <c r="B4" s="7">
        <v>0.22</v>
      </c>
      <c r="C4" s="5"/>
    </row>
    <row r="5" spans="1:4">
      <c r="A5" s="6">
        <v>2015</v>
      </c>
      <c r="B5" s="7">
        <v>0.24</v>
      </c>
      <c r="C5" s="5"/>
    </row>
    <row r="6" spans="1:4">
      <c r="A6" s="6">
        <v>2016</v>
      </c>
      <c r="B6" s="6">
        <v>0.24</v>
      </c>
      <c r="C6" s="5"/>
    </row>
    <row r="7" spans="1:4">
      <c r="A7" s="6"/>
      <c r="B7" s="6"/>
    </row>
  </sheetData>
  <sheetProtection password="8F56" sheet="1" objects="1" scenarios="1"/>
  <printOptions horizontalCentered="1"/>
  <pageMargins left="0.5" right="0.5" top="1" bottom="1" header="0.5" footer="0.5"/>
  <pageSetup orientation="portrait" r:id="rId1"/>
  <headerFooter>
    <oddHeader>&amp;L&amp;"Times New Roman,Bold"&amp;12Arch MI&amp;C&amp;"Times New Roman,Bold"&amp;16&amp;A&amp;R&amp;"Times New Roman,Bold"&amp;12SECRET
&amp;"Times New Roman,Bold Italic"&amp;10Need to Know Only</oddHeader>
    <oddFooter xml:space="preserve">&amp;L&amp;"Times New Roman,Regular"&amp;10&amp;F
&amp;8&amp;Z&amp;C&amp;"Times New Roman,Regular"&amp;10&amp;P / &amp;N
&amp;R&amp;"Times New Roman,Regular"&amp;10&amp;D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2.7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heetViews>
  <sheetFormatPr defaultRowHeight="12.7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
  <sheetViews>
    <sheetView workbookViewId="0"/>
  </sheetViews>
  <sheetFormatPr defaultRowHeight="12.7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6"/>
  </sheetPr>
  <dimension ref="A1:R58"/>
  <sheetViews>
    <sheetView showGridLines="0" showRowColHeaders="0" topLeftCell="B1" zoomScale="120" zoomScaleNormal="120" zoomScaleSheetLayoutView="140" zoomScalePageLayoutView="130" workbookViewId="0">
      <selection activeCell="J20" sqref="J20:M20"/>
    </sheetView>
  </sheetViews>
  <sheetFormatPr defaultColWidth="10.75" defaultRowHeight="15.75" customHeight="1"/>
  <cols>
    <col min="1" max="1" width="0.5" style="160" hidden="1" customWidth="1"/>
    <col min="2" max="5" width="0.5" style="160" customWidth="1"/>
    <col min="6" max="6" width="3.375" style="160" customWidth="1"/>
    <col min="7" max="7" width="2.625" style="160" customWidth="1"/>
    <col min="8" max="8" width="27.375" style="160" customWidth="1"/>
    <col min="9" max="9" width="34.5" style="160" customWidth="1"/>
    <col min="10" max="10" width="3.25" style="160" customWidth="1"/>
    <col min="11" max="11" width="12.25" style="160" customWidth="1"/>
    <col min="12" max="12" width="3.25" style="160" customWidth="1"/>
    <col min="13" max="13" width="12.25" style="160" customWidth="1"/>
    <col min="14" max="14" width="3.5" style="160" customWidth="1"/>
    <col min="15" max="15" width="9.25" style="160" customWidth="1"/>
    <col min="16" max="16" width="9.375" style="160" customWidth="1"/>
    <col min="17" max="16384" width="10.75" style="160"/>
  </cols>
  <sheetData>
    <row r="1" spans="6:18" ht="15.75" customHeight="1">
      <c r="G1" s="162"/>
      <c r="H1" s="162"/>
      <c r="I1" s="162"/>
      <c r="J1" s="162"/>
      <c r="K1" s="162"/>
      <c r="L1" s="162"/>
      <c r="M1" s="162"/>
      <c r="N1" s="162"/>
    </row>
    <row r="2" spans="6:18" ht="15.75" customHeight="1">
      <c r="G2" s="162"/>
      <c r="H2" s="232"/>
      <c r="I2" s="232"/>
      <c r="J2" s="162"/>
      <c r="K2" s="457"/>
      <c r="L2" s="457"/>
      <c r="M2" s="457"/>
      <c r="N2" s="231"/>
    </row>
    <row r="3" spans="6:18" ht="15.75" customHeight="1">
      <c r="G3" s="162"/>
      <c r="H3" s="232"/>
      <c r="I3" s="232"/>
      <c r="J3" s="162"/>
      <c r="K3" s="231"/>
      <c r="L3" s="231"/>
      <c r="M3" s="231"/>
      <c r="N3" s="231"/>
    </row>
    <row r="4" spans="6:18" ht="15.75" customHeight="1">
      <c r="G4" s="162"/>
      <c r="H4" s="232"/>
      <c r="I4" s="232"/>
      <c r="J4" s="162"/>
      <c r="K4" s="231"/>
      <c r="L4" s="231"/>
      <c r="M4" s="231"/>
      <c r="N4" s="231"/>
    </row>
    <row r="5" spans="6:18" ht="21" customHeight="1">
      <c r="G5" s="458" t="s">
        <v>48</v>
      </c>
      <c r="H5" s="458"/>
      <c r="I5" s="458"/>
      <c r="J5" s="458"/>
      <c r="K5" s="458"/>
      <c r="L5" s="458"/>
      <c r="M5" s="458"/>
      <c r="N5" s="458"/>
      <c r="O5" s="164"/>
      <c r="P5" s="164"/>
      <c r="Q5" s="164"/>
      <c r="R5" s="164"/>
    </row>
    <row r="6" spans="6:18" ht="15.75" customHeight="1">
      <c r="G6" s="171"/>
      <c r="H6" s="171"/>
      <c r="I6" s="171"/>
      <c r="J6" s="171"/>
      <c r="K6" s="171"/>
      <c r="L6" s="171"/>
      <c r="M6" s="171"/>
      <c r="N6" s="171"/>
      <c r="O6" s="164"/>
      <c r="P6" s="164"/>
      <c r="Q6" s="164"/>
      <c r="R6" s="164"/>
    </row>
    <row r="7" spans="6:18" s="224" customFormat="1" ht="14.25" customHeight="1">
      <c r="F7" s="230"/>
      <c r="G7" s="228"/>
      <c r="H7" s="233" t="s">
        <v>78</v>
      </c>
      <c r="I7" s="229"/>
      <c r="J7" s="228"/>
      <c r="K7" s="229"/>
      <c r="L7" s="228"/>
      <c r="M7" s="227"/>
      <c r="N7" s="226"/>
      <c r="O7" s="225"/>
      <c r="P7" s="225"/>
      <c r="Q7" s="225"/>
      <c r="R7" s="225"/>
    </row>
    <row r="8" spans="6:18" ht="14.25" customHeight="1" thickBot="1">
      <c r="F8" s="223"/>
      <c r="G8" s="222"/>
      <c r="H8" s="132" t="str">
        <f>'AMIQuiC Totals'!H8</f>
        <v>Enter the Member's Name.</v>
      </c>
      <c r="I8" s="124" t="s">
        <v>209</v>
      </c>
      <c r="J8" s="222"/>
      <c r="K8" s="569"/>
      <c r="L8" s="570"/>
      <c r="M8" s="570"/>
      <c r="N8" s="221"/>
      <c r="O8" s="164"/>
      <c r="P8" s="164"/>
      <c r="Q8" s="164"/>
      <c r="R8" s="164"/>
    </row>
    <row r="9" spans="6:18" ht="3" customHeight="1" thickTop="1">
      <c r="G9" s="171"/>
      <c r="H9" s="171"/>
      <c r="I9" s="171"/>
      <c r="J9" s="171"/>
      <c r="K9" s="220"/>
      <c r="L9" s="171"/>
      <c r="M9" s="171"/>
      <c r="N9" s="171"/>
      <c r="O9" s="164"/>
      <c r="P9" s="164"/>
      <c r="Q9" s="164"/>
      <c r="R9" s="164"/>
    </row>
    <row r="10" spans="6:18" ht="3" customHeight="1">
      <c r="G10" s="171"/>
      <c r="H10" s="171"/>
      <c r="I10" s="171"/>
      <c r="J10" s="171"/>
      <c r="K10" s="171"/>
      <c r="L10" s="171"/>
      <c r="M10" s="171"/>
      <c r="N10" s="171"/>
      <c r="O10" s="164"/>
      <c r="P10" s="164"/>
      <c r="Q10" s="164"/>
      <c r="R10" s="164"/>
    </row>
    <row r="11" spans="6:18" ht="5.25" customHeight="1">
      <c r="G11" s="164"/>
      <c r="H11" s="164"/>
      <c r="I11" s="164"/>
      <c r="J11" s="171"/>
      <c r="K11" s="171"/>
      <c r="L11" s="171"/>
      <c r="M11" s="171"/>
      <c r="N11" s="171"/>
      <c r="O11" s="164"/>
      <c r="P11" s="164"/>
      <c r="Q11" s="164"/>
      <c r="R11" s="164"/>
    </row>
    <row r="12" spans="6:18" s="217" customFormat="1" ht="15" customHeight="1">
      <c r="G12" s="524"/>
      <c r="H12" s="525"/>
      <c r="I12" s="525"/>
      <c r="J12" s="219"/>
      <c r="K12" s="484" t="s">
        <v>154</v>
      </c>
      <c r="L12" s="512"/>
      <c r="M12" s="512"/>
      <c r="N12" s="219"/>
      <c r="O12" s="218"/>
      <c r="P12" s="218"/>
      <c r="Q12" s="218"/>
      <c r="R12" s="218"/>
    </row>
    <row r="13" spans="6:18" ht="15" customHeight="1">
      <c r="G13" s="171"/>
      <c r="H13" s="216"/>
      <c r="I13" s="216"/>
      <c r="J13" s="483" t="s">
        <v>0</v>
      </c>
      <c r="K13" s="483"/>
      <c r="L13" s="483" t="s">
        <v>1</v>
      </c>
      <c r="M13" s="483"/>
      <c r="N13" s="215"/>
      <c r="O13" s="164"/>
      <c r="P13" s="164"/>
      <c r="Q13" s="164"/>
      <c r="R13" s="164"/>
    </row>
    <row r="14" spans="6:18" s="201" customFormat="1" ht="12" customHeight="1">
      <c r="G14" s="279"/>
      <c r="H14" s="280"/>
      <c r="I14" s="281"/>
      <c r="J14" s="476">
        <v>2022</v>
      </c>
      <c r="K14" s="568"/>
      <c r="L14" s="476">
        <v>2023</v>
      </c>
      <c r="M14" s="478"/>
      <c r="N14" s="211"/>
      <c r="P14" s="164"/>
      <c r="Q14" s="164"/>
      <c r="R14" s="164"/>
    </row>
    <row r="15" spans="6:18" s="201" customFormat="1" ht="12" customHeight="1">
      <c r="F15" s="207"/>
      <c r="G15" s="191"/>
      <c r="H15" s="234" t="s">
        <v>46</v>
      </c>
      <c r="I15" s="190"/>
      <c r="J15" s="213"/>
      <c r="K15" s="214"/>
      <c r="L15" s="213"/>
      <c r="M15" s="212"/>
      <c r="N15" s="211"/>
      <c r="O15" s="164"/>
      <c r="P15" s="164"/>
      <c r="Q15" s="164"/>
      <c r="R15" s="164"/>
    </row>
    <row r="16" spans="6:18" s="201" customFormat="1" ht="30" customHeight="1">
      <c r="F16" s="207"/>
      <c r="G16" s="121">
        <v>1</v>
      </c>
      <c r="H16" s="120" t="s">
        <v>49</v>
      </c>
      <c r="I16" s="272" t="s">
        <v>166</v>
      </c>
      <c r="J16" s="558">
        <v>0</v>
      </c>
      <c r="K16" s="559"/>
      <c r="L16" s="558">
        <v>0</v>
      </c>
      <c r="M16" s="559"/>
      <c r="N16" s="181"/>
      <c r="O16" s="193"/>
      <c r="P16" s="192"/>
      <c r="Q16" s="164"/>
      <c r="R16" s="164"/>
    </row>
    <row r="17" spans="1:18" s="201" customFormat="1" ht="15" customHeight="1">
      <c r="F17" s="207"/>
      <c r="G17" s="75"/>
      <c r="H17" s="210"/>
      <c r="I17" s="197" t="s">
        <v>68</v>
      </c>
      <c r="J17" s="209"/>
      <c r="K17" s="196" t="s">
        <v>20</v>
      </c>
      <c r="L17" s="208"/>
      <c r="M17" s="195" t="s">
        <v>21</v>
      </c>
      <c r="N17" s="181"/>
      <c r="O17" s="193"/>
      <c r="P17" s="192"/>
      <c r="Q17" s="164"/>
      <c r="R17" s="164"/>
    </row>
    <row r="18" spans="1:18" s="201" customFormat="1" ht="15" customHeight="1">
      <c r="F18" s="207"/>
      <c r="G18" s="75"/>
      <c r="H18" s="206"/>
      <c r="I18" s="205"/>
      <c r="J18" s="204"/>
      <c r="K18" s="203">
        <f>IF(J16&gt;L16,((J16-L16)/J16),0)</f>
        <v>0</v>
      </c>
      <c r="L18" s="202"/>
      <c r="M18" s="140">
        <f>IF(L16&gt;J16,(L16-J16)/J16,0)</f>
        <v>0</v>
      </c>
      <c r="N18" s="181"/>
      <c r="O18" s="193"/>
      <c r="P18" s="192"/>
      <c r="Q18" s="164"/>
      <c r="R18" s="164"/>
    </row>
    <row r="19" spans="1:18" ht="15" customHeight="1">
      <c r="A19" s="183"/>
      <c r="F19" s="175"/>
      <c r="G19" s="191"/>
      <c r="H19" s="234" t="s">
        <v>43</v>
      </c>
      <c r="I19" s="200"/>
      <c r="J19" s="471">
        <v>2024</v>
      </c>
      <c r="K19" s="471"/>
      <c r="L19" s="471"/>
      <c r="M19" s="472"/>
      <c r="N19" s="181"/>
      <c r="O19" s="199"/>
      <c r="P19" s="164"/>
      <c r="Q19" s="164"/>
      <c r="R19" s="164"/>
    </row>
    <row r="20" spans="1:18" ht="30" customHeight="1">
      <c r="A20" s="183"/>
      <c r="F20" s="175"/>
      <c r="G20" s="121">
        <v>2</v>
      </c>
      <c r="H20" s="120" t="s">
        <v>108</v>
      </c>
      <c r="I20" s="270" t="s">
        <v>159</v>
      </c>
      <c r="J20" s="560" t="s">
        <v>185</v>
      </c>
      <c r="K20" s="561"/>
      <c r="L20" s="561"/>
      <c r="M20" s="562"/>
      <c r="N20" s="181"/>
      <c r="O20" s="199"/>
      <c r="P20" s="164"/>
      <c r="Q20" s="164"/>
      <c r="R20" s="164"/>
    </row>
    <row r="21" spans="1:18" ht="54.95" customHeight="1">
      <c r="A21" s="183"/>
      <c r="F21" s="175"/>
      <c r="G21" s="121">
        <v>3</v>
      </c>
      <c r="H21" s="120" t="s">
        <v>186</v>
      </c>
      <c r="I21" s="340" t="s">
        <v>211</v>
      </c>
      <c r="J21" s="563">
        <v>0.01</v>
      </c>
      <c r="K21" s="564"/>
      <c r="L21" s="564"/>
      <c r="M21" s="565"/>
      <c r="N21" s="181"/>
      <c r="O21" s="199"/>
      <c r="P21" s="164"/>
      <c r="Q21" s="164"/>
      <c r="R21" s="164"/>
    </row>
    <row r="22" spans="1:18" ht="30" customHeight="1">
      <c r="A22" s="183"/>
      <c r="F22" s="175"/>
      <c r="G22" s="121">
        <v>4</v>
      </c>
      <c r="H22" s="120" t="s">
        <v>149</v>
      </c>
      <c r="I22" s="272" t="s">
        <v>53</v>
      </c>
      <c r="J22" s="542">
        <v>0</v>
      </c>
      <c r="K22" s="566"/>
      <c r="L22" s="566"/>
      <c r="M22" s="567"/>
      <c r="N22" s="181"/>
      <c r="O22" s="164"/>
      <c r="Q22" s="164"/>
      <c r="R22" s="164"/>
    </row>
    <row r="23" spans="1:18" ht="15" customHeight="1">
      <c r="A23" s="183"/>
      <c r="F23" s="175"/>
      <c r="G23" s="75"/>
      <c r="H23" s="198"/>
      <c r="I23" s="197" t="s">
        <v>116</v>
      </c>
      <c r="J23" s="291"/>
      <c r="K23" s="196" t="s">
        <v>20</v>
      </c>
      <c r="L23" s="292"/>
      <c r="M23" s="195" t="s">
        <v>21</v>
      </c>
      <c r="N23" s="181"/>
      <c r="O23" s="164"/>
      <c r="Q23" s="164"/>
      <c r="R23" s="164"/>
    </row>
    <row r="24" spans="1:18" ht="15" customHeight="1">
      <c r="A24" s="183"/>
      <c r="F24" s="175"/>
      <c r="G24" s="75"/>
      <c r="H24" s="78"/>
      <c r="I24" s="194"/>
      <c r="J24" s="143"/>
      <c r="K24" s="144">
        <f>IF((J22/J21)&lt;(L16/12),((L16/12)-(J22/J21))/(L16/12),0)</f>
        <v>0</v>
      </c>
      <c r="L24" s="145"/>
      <c r="M24" s="140">
        <f>IF(J22/J21&gt;L16/12,((J22/J21)-(L16/12))/(L16/12),0)</f>
        <v>0</v>
      </c>
      <c r="N24" s="181"/>
      <c r="O24" s="193"/>
      <c r="P24" s="192"/>
      <c r="Q24" s="164"/>
      <c r="R24" s="164"/>
    </row>
    <row r="25" spans="1:18" ht="15" customHeight="1">
      <c r="A25" s="183"/>
      <c r="F25" s="175"/>
      <c r="G25" s="191"/>
      <c r="H25" s="234" t="s">
        <v>4</v>
      </c>
      <c r="I25" s="189"/>
      <c r="J25" s="187"/>
      <c r="K25" s="188"/>
      <c r="L25" s="187"/>
      <c r="M25" s="186"/>
      <c r="N25" s="181"/>
      <c r="O25" s="164"/>
      <c r="P25" s="164"/>
      <c r="Q25" s="164"/>
      <c r="R25" s="164"/>
    </row>
    <row r="26" spans="1:18" ht="30" customHeight="1">
      <c r="A26" s="183"/>
      <c r="F26" s="175"/>
      <c r="G26" s="121">
        <v>5</v>
      </c>
      <c r="H26" s="275" t="s">
        <v>187</v>
      </c>
      <c r="I26" s="269" t="s">
        <v>148</v>
      </c>
      <c r="J26" s="554" t="s">
        <v>19</v>
      </c>
      <c r="K26" s="555"/>
      <c r="L26" s="555"/>
      <c r="M26" s="556"/>
      <c r="N26" s="181"/>
      <c r="O26" s="164"/>
      <c r="P26" s="164"/>
      <c r="Q26" s="164"/>
      <c r="R26" s="164"/>
    </row>
    <row r="27" spans="1:18" ht="30" customHeight="1">
      <c r="A27" s="183"/>
      <c r="F27" s="175"/>
      <c r="G27" s="121">
        <v>6</v>
      </c>
      <c r="H27" s="276" t="s">
        <v>188</v>
      </c>
      <c r="I27" s="268" t="s">
        <v>183</v>
      </c>
      <c r="J27" s="554" t="s">
        <v>19</v>
      </c>
      <c r="K27" s="555"/>
      <c r="L27" s="555"/>
      <c r="M27" s="556"/>
      <c r="N27" s="181"/>
      <c r="O27" s="164"/>
      <c r="P27" s="164"/>
      <c r="Q27" s="164"/>
      <c r="R27" s="164"/>
    </row>
    <row r="28" spans="1:18" ht="30" customHeight="1">
      <c r="A28" s="183"/>
      <c r="F28" s="175"/>
      <c r="G28" s="121">
        <v>7</v>
      </c>
      <c r="H28" s="277" t="s">
        <v>189</v>
      </c>
      <c r="I28" s="267" t="s">
        <v>190</v>
      </c>
      <c r="J28" s="554" t="s">
        <v>19</v>
      </c>
      <c r="K28" s="555"/>
      <c r="L28" s="555"/>
      <c r="M28" s="556"/>
      <c r="N28" s="181"/>
      <c r="O28" s="164"/>
      <c r="P28" s="164"/>
      <c r="Q28" s="164"/>
      <c r="R28" s="164"/>
    </row>
    <row r="29" spans="1:18" ht="15" hidden="1" customHeight="1">
      <c r="A29" s="183"/>
      <c r="F29" s="175"/>
      <c r="G29" s="75"/>
      <c r="H29" s="185" t="s">
        <v>22</v>
      </c>
      <c r="I29" s="184"/>
      <c r="J29" s="359">
        <f>AND(J26="YES",J27="YES",J28="YES")*((J16+L16+J22)/(J21+24))</f>
        <v>0</v>
      </c>
      <c r="K29" s="360"/>
      <c r="L29" s="360"/>
      <c r="M29" s="361"/>
      <c r="N29" s="181"/>
      <c r="O29" s="164"/>
      <c r="P29" s="164"/>
      <c r="Q29" s="164"/>
      <c r="R29" s="164"/>
    </row>
    <row r="30" spans="1:18" ht="15" hidden="1" customHeight="1">
      <c r="A30" s="183"/>
      <c r="F30" s="175"/>
      <c r="G30" s="75"/>
      <c r="H30" s="185" t="s">
        <v>23</v>
      </c>
      <c r="I30" s="184"/>
      <c r="J30" s="359">
        <f>AND(J26="YES",J27="YES",J28="NO")*((J16+L16)/24)</f>
        <v>0</v>
      </c>
      <c r="K30" s="508"/>
      <c r="L30" s="508"/>
      <c r="M30" s="509"/>
      <c r="N30" s="181"/>
      <c r="O30" s="164"/>
      <c r="P30" s="164"/>
      <c r="Q30" s="164"/>
      <c r="R30" s="164"/>
    </row>
    <row r="31" spans="1:18" ht="15" hidden="1" customHeight="1">
      <c r="A31" s="183"/>
      <c r="F31" s="175"/>
      <c r="G31" s="75"/>
      <c r="H31" s="185" t="s">
        <v>24</v>
      </c>
      <c r="I31" s="184"/>
      <c r="J31" s="359">
        <f>AND(J26="YES",J27="NO",J28="YES")*((J16+J22)/(J21+12))</f>
        <v>0</v>
      </c>
      <c r="K31" s="360"/>
      <c r="L31" s="360"/>
      <c r="M31" s="361"/>
      <c r="N31" s="181"/>
      <c r="O31" s="164"/>
      <c r="P31" s="164"/>
      <c r="Q31" s="164"/>
      <c r="R31" s="164"/>
    </row>
    <row r="32" spans="1:18" ht="15" hidden="1" customHeight="1">
      <c r="A32" s="183"/>
      <c r="F32" s="175"/>
      <c r="G32" s="75"/>
      <c r="H32" s="185" t="s">
        <v>25</v>
      </c>
      <c r="I32" s="184"/>
      <c r="J32" s="359">
        <f>AND(J26="NO",J27="YES",J28="YES")*(L16+J22)/(J21+12)</f>
        <v>0</v>
      </c>
      <c r="K32" s="508"/>
      <c r="L32" s="508"/>
      <c r="M32" s="509"/>
      <c r="N32" s="181"/>
      <c r="O32" s="164"/>
      <c r="P32" s="164"/>
      <c r="Q32" s="164"/>
      <c r="R32" s="164"/>
    </row>
    <row r="33" spans="1:18" ht="15" hidden="1" customHeight="1">
      <c r="A33" s="183"/>
      <c r="F33" s="175"/>
      <c r="G33" s="75"/>
      <c r="H33" s="185" t="s">
        <v>65</v>
      </c>
      <c r="I33" s="184"/>
      <c r="J33" s="359">
        <f>AND(J26="YES",J27="NO",J28="NO")*((J18)/12)</f>
        <v>0</v>
      </c>
      <c r="K33" s="508"/>
      <c r="L33" s="508"/>
      <c r="M33" s="509"/>
      <c r="N33" s="181"/>
      <c r="O33" s="164"/>
      <c r="P33" s="164"/>
      <c r="Q33" s="164"/>
      <c r="R33" s="164"/>
    </row>
    <row r="34" spans="1:18" ht="15" hidden="1" customHeight="1">
      <c r="A34" s="183"/>
      <c r="F34" s="175"/>
      <c r="G34" s="75"/>
      <c r="H34" s="185" t="s">
        <v>1</v>
      </c>
      <c r="I34" s="184"/>
      <c r="J34" s="359">
        <f>AND(J26="NO",J27="YES",J28="NO")*((L16)/12)</f>
        <v>0</v>
      </c>
      <c r="K34" s="508"/>
      <c r="L34" s="508"/>
      <c r="M34" s="509"/>
      <c r="N34" s="181"/>
      <c r="O34" s="164"/>
      <c r="P34" s="164"/>
      <c r="Q34" s="164"/>
      <c r="R34" s="164"/>
    </row>
    <row r="35" spans="1:18" ht="15" hidden="1" customHeight="1">
      <c r="A35" s="183"/>
      <c r="F35" s="175"/>
      <c r="G35" s="75"/>
      <c r="H35" s="185" t="s">
        <v>26</v>
      </c>
      <c r="I35" s="184"/>
      <c r="J35" s="359">
        <f>AND(J26="NO",J27="NO",J28="YES")*((J22)/(J21))</f>
        <v>0</v>
      </c>
      <c r="K35" s="508"/>
      <c r="L35" s="508"/>
      <c r="M35" s="509"/>
      <c r="N35" s="181"/>
      <c r="O35" s="164"/>
      <c r="P35" s="164"/>
      <c r="Q35" s="164"/>
      <c r="R35" s="164"/>
    </row>
    <row r="36" spans="1:18" ht="30" customHeight="1">
      <c r="A36" s="183"/>
      <c r="F36" s="175"/>
      <c r="G36" s="182">
        <v>8</v>
      </c>
      <c r="H36" s="362" t="s">
        <v>36</v>
      </c>
      <c r="I36" s="557"/>
      <c r="J36" s="364">
        <f>SUM(J29:J35)</f>
        <v>0</v>
      </c>
      <c r="K36" s="365"/>
      <c r="L36" s="365"/>
      <c r="M36" s="366"/>
      <c r="N36" s="181"/>
      <c r="O36" s="164"/>
      <c r="P36" s="164"/>
      <c r="Q36" s="164"/>
      <c r="R36" s="164"/>
    </row>
    <row r="37" spans="1:18" ht="9" hidden="1" customHeight="1">
      <c r="F37" s="175"/>
      <c r="G37" s="180"/>
      <c r="H37" s="178"/>
      <c r="I37" s="178"/>
      <c r="J37" s="178"/>
      <c r="K37" s="177"/>
      <c r="L37" s="177"/>
      <c r="M37" s="176"/>
      <c r="N37" s="176"/>
      <c r="O37" s="164"/>
      <c r="P37" s="164"/>
      <c r="Q37" s="164"/>
      <c r="R37" s="164"/>
    </row>
    <row r="38" spans="1:18" ht="0.75" customHeight="1">
      <c r="G38" s="179"/>
      <c r="H38" s="178"/>
      <c r="I38" s="178"/>
      <c r="J38" s="178"/>
      <c r="K38" s="177"/>
      <c r="L38" s="177"/>
      <c r="M38" s="176"/>
      <c r="N38" s="176"/>
      <c r="O38" s="164"/>
      <c r="P38" s="164"/>
      <c r="Q38" s="164"/>
      <c r="R38" s="164"/>
    </row>
    <row r="39" spans="1:18" ht="1.1499999999999999" hidden="1" customHeight="1">
      <c r="F39" s="175"/>
      <c r="G39" s="171"/>
      <c r="H39" s="174"/>
      <c r="I39" s="174"/>
      <c r="J39" s="173"/>
      <c r="K39" s="172"/>
      <c r="L39" s="171"/>
      <c r="M39" s="170"/>
      <c r="N39" s="170"/>
      <c r="O39" s="164"/>
      <c r="P39" s="164"/>
      <c r="Q39" s="164"/>
      <c r="R39" s="164"/>
    </row>
    <row r="40" spans="1:18" s="167" customFormat="1" ht="1.1499999999999999" hidden="1" customHeight="1">
      <c r="F40" s="169"/>
      <c r="G40" s="166" t="s">
        <v>38</v>
      </c>
      <c r="H40" s="166"/>
      <c r="I40" s="166"/>
      <c r="J40" s="166"/>
      <c r="K40" s="166"/>
      <c r="L40" s="166"/>
      <c r="M40" s="166"/>
      <c r="N40" s="166"/>
      <c r="O40" s="168"/>
      <c r="P40" s="168"/>
      <c r="Q40" s="168"/>
      <c r="R40" s="168"/>
    </row>
    <row r="41" spans="1:18" s="167" customFormat="1" ht="1.1499999999999999" hidden="1" customHeight="1">
      <c r="F41" s="169"/>
      <c r="G41" s="166"/>
      <c r="H41" s="166"/>
      <c r="I41" s="166"/>
      <c r="J41" s="166"/>
      <c r="K41" s="166"/>
      <c r="L41" s="166"/>
      <c r="M41" s="166"/>
      <c r="N41" s="166"/>
      <c r="O41" s="168"/>
      <c r="P41" s="168"/>
      <c r="Q41" s="168"/>
      <c r="R41" s="168"/>
    </row>
    <row r="42" spans="1:18" s="167" customFormat="1" ht="6.75" hidden="1" customHeight="1">
      <c r="F42" s="169"/>
      <c r="G42" s="166"/>
      <c r="H42" s="166"/>
      <c r="I42" s="166"/>
      <c r="J42" s="166"/>
      <c r="K42" s="166"/>
      <c r="L42" s="166"/>
      <c r="M42" s="166"/>
      <c r="N42" s="166"/>
      <c r="O42" s="168"/>
      <c r="P42" s="168"/>
      <c r="Q42" s="168"/>
      <c r="R42" s="168"/>
    </row>
    <row r="43" spans="1:18" s="167" customFormat="1" ht="19.899999999999999" customHeight="1">
      <c r="G43" s="571" t="s">
        <v>77</v>
      </c>
      <c r="H43" s="501"/>
      <c r="I43" s="166"/>
      <c r="J43" s="166"/>
      <c r="K43" s="166"/>
      <c r="L43" s="166"/>
      <c r="M43" s="166"/>
      <c r="N43" s="166"/>
      <c r="O43" s="168"/>
      <c r="P43" s="168"/>
      <c r="Q43" s="168"/>
      <c r="R43" s="168"/>
    </row>
    <row r="44" spans="1:18" ht="15" customHeight="1">
      <c r="G44" s="571"/>
      <c r="H44" s="572"/>
      <c r="I44" s="166"/>
      <c r="J44" s="166"/>
      <c r="K44" s="166"/>
      <c r="L44" s="166"/>
      <c r="M44" s="166"/>
      <c r="N44" s="166"/>
      <c r="O44" s="164"/>
      <c r="P44" s="164"/>
      <c r="Q44" s="164"/>
      <c r="R44" s="164"/>
    </row>
    <row r="45" spans="1:18" ht="19.899999999999999" customHeight="1">
      <c r="G45" s="573"/>
      <c r="H45" s="574"/>
      <c r="I45" s="574"/>
      <c r="J45" s="574"/>
      <c r="K45" s="574"/>
      <c r="L45" s="574"/>
      <c r="M45" s="575"/>
      <c r="N45" s="166"/>
      <c r="O45" s="164"/>
      <c r="P45" s="164"/>
      <c r="Q45" s="164"/>
      <c r="R45" s="164"/>
    </row>
    <row r="46" spans="1:18" ht="19.899999999999999" customHeight="1">
      <c r="G46" s="576"/>
      <c r="H46" s="577"/>
      <c r="I46" s="577"/>
      <c r="J46" s="577"/>
      <c r="K46" s="577"/>
      <c r="L46" s="577"/>
      <c r="M46" s="578"/>
      <c r="N46" s="166"/>
      <c r="O46" s="164"/>
      <c r="P46" s="164"/>
      <c r="Q46" s="164"/>
      <c r="R46" s="164"/>
    </row>
    <row r="47" spans="1:18" ht="19.899999999999999" customHeight="1">
      <c r="G47" s="576"/>
      <c r="H47" s="577"/>
      <c r="I47" s="577"/>
      <c r="J47" s="577"/>
      <c r="K47" s="577"/>
      <c r="L47" s="577"/>
      <c r="M47" s="578"/>
      <c r="N47" s="166"/>
      <c r="O47" s="164"/>
      <c r="P47" s="164"/>
      <c r="Q47" s="164"/>
      <c r="R47" s="164"/>
    </row>
    <row r="48" spans="1:18" ht="19.899999999999999" customHeight="1">
      <c r="G48" s="579"/>
      <c r="H48" s="580"/>
      <c r="I48" s="580"/>
      <c r="J48" s="580"/>
      <c r="K48" s="580"/>
      <c r="L48" s="580"/>
      <c r="M48" s="581"/>
      <c r="N48" s="166"/>
      <c r="O48" s="164"/>
      <c r="P48" s="164"/>
      <c r="Q48" s="164"/>
      <c r="R48" s="164"/>
    </row>
    <row r="49" spans="7:18" ht="19.899999999999999" customHeight="1">
      <c r="G49" s="582" t="s">
        <v>173</v>
      </c>
      <c r="H49" s="583"/>
      <c r="I49" s="583"/>
      <c r="J49" s="583"/>
      <c r="K49" s="583"/>
      <c r="L49" s="583"/>
      <c r="M49" s="583"/>
      <c r="N49" s="166"/>
      <c r="O49" s="164"/>
      <c r="P49" s="164"/>
      <c r="Q49" s="164"/>
      <c r="R49" s="164"/>
    </row>
    <row r="50" spans="7:18" ht="19.899999999999999" customHeight="1">
      <c r="G50" s="501"/>
      <c r="H50" s="501"/>
      <c r="I50" s="501"/>
      <c r="J50" s="501"/>
      <c r="K50" s="501"/>
      <c r="L50" s="501"/>
      <c r="M50" s="501"/>
      <c r="N50" s="166"/>
      <c r="O50" s="164"/>
      <c r="P50" s="164"/>
      <c r="Q50" s="164"/>
      <c r="R50" s="164"/>
    </row>
    <row r="51" spans="7:18" ht="19.899999999999999" customHeight="1">
      <c r="G51" s="348"/>
      <c r="H51" s="348"/>
      <c r="I51" s="348"/>
      <c r="J51" s="348"/>
      <c r="K51" s="348"/>
      <c r="L51" s="348"/>
      <c r="M51" s="348"/>
      <c r="N51" s="166"/>
      <c r="O51" s="164"/>
      <c r="P51" s="164"/>
      <c r="Q51" s="164"/>
      <c r="R51" s="164"/>
    </row>
    <row r="52" spans="7:18" ht="19.899999999999999" customHeight="1">
      <c r="G52" s="584" t="s">
        <v>178</v>
      </c>
      <c r="H52" s="585"/>
      <c r="I52" s="585"/>
      <c r="J52" s="585"/>
      <c r="K52" s="585"/>
      <c r="L52" s="585"/>
      <c r="M52" s="585"/>
      <c r="N52" s="166"/>
      <c r="O52" s="164"/>
      <c r="P52" s="164"/>
      <c r="Q52" s="164"/>
      <c r="R52" s="164"/>
    </row>
    <row r="53" spans="7:18" ht="15" customHeight="1">
      <c r="G53" s="585"/>
      <c r="H53" s="585"/>
      <c r="I53" s="585"/>
      <c r="J53" s="585"/>
      <c r="K53" s="585"/>
      <c r="L53" s="585"/>
      <c r="M53" s="585"/>
      <c r="N53" s="166"/>
      <c r="O53" s="164"/>
      <c r="P53" s="164"/>
      <c r="Q53" s="164"/>
      <c r="R53" s="164"/>
    </row>
    <row r="54" spans="7:18" ht="15.75" customHeight="1">
      <c r="G54" s="165"/>
      <c r="H54" s="165"/>
      <c r="I54" s="165"/>
      <c r="J54" s="165"/>
      <c r="K54" s="165"/>
      <c r="L54" s="165"/>
      <c r="M54" s="165"/>
      <c r="N54" s="165"/>
      <c r="O54" s="164"/>
      <c r="P54" s="164"/>
      <c r="Q54" s="164"/>
      <c r="R54" s="164"/>
    </row>
    <row r="55" spans="7:18" ht="15.75" customHeight="1">
      <c r="G55" s="382"/>
      <c r="H55" s="382"/>
      <c r="I55" s="382"/>
      <c r="J55" s="382"/>
      <c r="K55" s="382"/>
      <c r="L55" s="382"/>
      <c r="M55" s="382"/>
      <c r="N55" s="382"/>
      <c r="O55" s="382"/>
    </row>
    <row r="56" spans="7:18" ht="15.75" customHeight="1">
      <c r="G56" s="356"/>
      <c r="H56" s="357"/>
      <c r="I56" s="357"/>
      <c r="J56" s="357"/>
      <c r="K56" s="357"/>
      <c r="L56" s="357"/>
      <c r="M56" s="357"/>
      <c r="N56" s="357"/>
      <c r="O56" s="357"/>
    </row>
    <row r="57" spans="7:18" ht="15.75" customHeight="1">
      <c r="G57" s="358"/>
      <c r="H57" s="357"/>
      <c r="I57" s="357"/>
      <c r="J57" s="357"/>
      <c r="K57" s="357"/>
      <c r="L57" s="357"/>
      <c r="M57" s="357"/>
      <c r="N57" s="357"/>
      <c r="O57" s="357"/>
    </row>
    <row r="58" spans="7:18" ht="15.75" customHeight="1">
      <c r="G58" s="162"/>
      <c r="H58" s="162"/>
      <c r="I58" s="162"/>
      <c r="J58" s="163"/>
      <c r="K58" s="162"/>
      <c r="L58" s="162"/>
      <c r="M58" s="161"/>
      <c r="N58" s="161"/>
    </row>
  </sheetData>
  <sheetProtection algorithmName="SHA-512" hashValue="9gXByX2OUTiWITg0NS6LycjhBiiaXgxgo0a7I9J6nUmdLwOV5QQsPcgmYyr5vqje+EYO3ki8BRnOVKBRA8tuqA==" saltValue="4O/37bFbxFAZsvwIm6OQeQ==" spinCount="100000" sheet="1" selectLockedCells="1"/>
  <dataConsolidate>
    <dataRefs count="1">
      <dataRef name="G19, I19, F26" r:id="rId1"/>
    </dataRefs>
  </dataConsolidate>
  <mergeCells count="34">
    <mergeCell ref="G55:O55"/>
    <mergeCell ref="G56:O57"/>
    <mergeCell ref="J28:M28"/>
    <mergeCell ref="J29:M29"/>
    <mergeCell ref="J30:M30"/>
    <mergeCell ref="J31:M31"/>
    <mergeCell ref="J32:M32"/>
    <mergeCell ref="J35:M35"/>
    <mergeCell ref="J34:M34"/>
    <mergeCell ref="G44:H44"/>
    <mergeCell ref="G45:M48"/>
    <mergeCell ref="G43:H43"/>
    <mergeCell ref="J36:M36"/>
    <mergeCell ref="G49:M51"/>
    <mergeCell ref="G52:M53"/>
    <mergeCell ref="K2:M2"/>
    <mergeCell ref="G5:N5"/>
    <mergeCell ref="K8:M8"/>
    <mergeCell ref="J13:K13"/>
    <mergeCell ref="L13:M13"/>
    <mergeCell ref="J26:M26"/>
    <mergeCell ref="G12:I12"/>
    <mergeCell ref="H36:I36"/>
    <mergeCell ref="K12:M12"/>
    <mergeCell ref="J16:K16"/>
    <mergeCell ref="L16:M16"/>
    <mergeCell ref="J19:M19"/>
    <mergeCell ref="J20:M20"/>
    <mergeCell ref="J21:M21"/>
    <mergeCell ref="J22:M22"/>
    <mergeCell ref="J14:K14"/>
    <mergeCell ref="L14:M14"/>
    <mergeCell ref="J33:M33"/>
    <mergeCell ref="J27:M27"/>
  </mergeCells>
  <dataValidations count="5">
    <dataValidation type="list" allowBlank="1" showInputMessage="1" showErrorMessage="1" sqref="J26:M26 J27 J28:M28" xr:uid="{00000000-0002-0000-0B00-000000000000}">
      <formula1>"YES, NO"</formula1>
    </dataValidation>
    <dataValidation type="list" allowBlank="1" showInputMessage="1" showErrorMessage="1" promptTitle="MOST RECENT YEAR" prompt="Choose from drop down list_x000a_" sqref="L14:M14" xr:uid="{00000000-0002-0000-0B00-000001000000}">
      <formula1>"2023, 2022, 2021, "</formula1>
    </dataValidation>
    <dataValidation type="list" allowBlank="1" showInputMessage="1" showErrorMessage="1" promptTitle="PRIOR YEAR" prompt="Choose from drop down list" sqref="J14:K14" xr:uid="{00000000-0002-0000-0B00-000002000000}">
      <formula1>"2022, 2021, 2020, "</formula1>
    </dataValidation>
    <dataValidation type="list" allowBlank="1" showInputMessage="1" showErrorMessage="1" promptTitle="MOST RECENT YEAR" prompt="Choose from drop down list_x000a_" sqref="M15:N15" xr:uid="{00000000-0002-0000-0B00-000003000000}">
      <formula1>"2016, 2015, 2014, 2013"</formula1>
    </dataValidation>
    <dataValidation type="list" allowBlank="1" showInputMessage="1" showErrorMessage="1" promptTitle="PRIOR YEAR" prompt="Choose from drop down list" sqref="K15" xr:uid="{00000000-0002-0000-0B00-000004000000}">
      <formula1>"2015, 2014, 2013, 2012"</formula1>
    </dataValidation>
  </dataValidations>
  <hyperlinks>
    <hyperlink ref="I21" location="'Pay Stub Decimal Calendar'!A1" tooltip="Pay Date Decimal Calendar" display="'Pay Stub Decimal Calendar'!A1" xr:uid="{00000000-0004-0000-0B00-000000000000}"/>
    <hyperlink ref="K12" location="'AMIQuIC Totals'!A1" display="Click Here for AMIQuiC Totals" xr:uid="{00000000-0004-0000-0B00-000002000000}"/>
  </hyperlinks>
  <printOptions horizontalCentered="1"/>
  <pageMargins left="0.15" right="0.15" top="0.2" bottom="0.2" header="0.3" footer="0.1"/>
  <pageSetup orientation="landscape" cellComments="atEnd" r:id="rId2"/>
  <headerFooter alignWithMargins="0">
    <oddFooter>&amp;C&amp;"Arial,Regular"&amp;8© 2020 Arch Mortgage Insurance Company&amp;R&amp;8&amp;P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AMIQuiC Totals</vt:lpstr>
      <vt:lpstr>Base Income Calculator</vt:lpstr>
      <vt:lpstr>Bonus Income Calculator</vt:lpstr>
      <vt:lpstr>Overtime Income Calculator </vt:lpstr>
      <vt:lpstr>Support Tables</vt:lpstr>
      <vt:lpstr>Sheet1</vt:lpstr>
      <vt:lpstr>Sheet2</vt:lpstr>
      <vt:lpstr>Sheet3</vt:lpstr>
      <vt:lpstr>Commission Income Calculator</vt:lpstr>
      <vt:lpstr>Base Income Instructions</vt:lpstr>
      <vt:lpstr>Bonus Income Instructions</vt:lpstr>
      <vt:lpstr>Overtime Income Instructions</vt:lpstr>
      <vt:lpstr>Commission Instructions</vt:lpstr>
      <vt:lpstr>Pay Stub Decimal Calendar</vt:lpstr>
      <vt:lpstr>Depreciation_Rates</vt:lpstr>
      <vt:lpstr>'Base Income Instructions'!OLE_LINK1</vt:lpstr>
      <vt:lpstr>'Bonus Income Instructions'!OLE_LINK1</vt:lpstr>
      <vt:lpstr>'Commission Instructions'!OLE_LINK1</vt:lpstr>
      <vt:lpstr>'Overtime Income Instructions'!OLE_LINK1</vt:lpstr>
      <vt:lpstr>'AMIQuiC Totals'!Print_Area</vt:lpstr>
      <vt:lpstr>'Base Income Calculator'!Print_Area</vt:lpstr>
      <vt:lpstr>'Base Income Instructions'!Print_Area</vt:lpstr>
      <vt:lpstr>'Bonus Income Calculator'!Print_Area</vt:lpstr>
      <vt:lpstr>'Bonus Income Instructions'!Print_Area</vt:lpstr>
      <vt:lpstr>'Commission Income Calculator'!Print_Area</vt:lpstr>
      <vt:lpstr>'Commission Instructions'!Print_Area</vt:lpstr>
      <vt:lpstr>'Overtime Income Calculator '!Print_Area</vt:lpstr>
      <vt:lpstr>'Overtime Income Instructions'!Print_Area</vt:lpstr>
      <vt:lpstr>'Pay Stub Decimal Calendar'!Print_Area</vt:lpstr>
    </vt:vector>
  </TitlesOfParts>
  <Company>PMI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SClark@archmi.com</dc:creator>
  <cp:lastModifiedBy>Clark, Stephanie</cp:lastModifiedBy>
  <cp:lastPrinted>2022-01-26T20:57:09Z</cp:lastPrinted>
  <dcterms:created xsi:type="dcterms:W3CDTF">2010-02-01T20:54:55Z</dcterms:created>
  <dcterms:modified xsi:type="dcterms:W3CDTF">2024-02-27T16:54:38Z</dcterms:modified>
</cp:coreProperties>
</file>